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99" activeTab="1"/>
  </bookViews>
  <sheets>
    <sheet name="доходи" sheetId="1" r:id="rId1"/>
    <sheet name="Видатки" sheetId="2" r:id="rId2"/>
    <sheet name="Трансферти" sheetId="3" r:id="rId3"/>
  </sheets>
  <definedNames>
    <definedName name="_xlnm.Print_Area" localSheetId="1">'Видатки'!$A$1:$U$30</definedName>
    <definedName name="_xlnm.Print_Area" localSheetId="0">'доходи'!$A$1:$AX$27</definedName>
    <definedName name="_xlnm.Print_Area" localSheetId="2">'Трансферти'!$A$1:$H$28</definedName>
  </definedNames>
  <calcPr fullCalcOnLoad="1" refMode="R1C1"/>
</workbook>
</file>

<file path=xl/sharedStrings.xml><?xml version="1.0" encoding="utf-8"?>
<sst xmlns="http://schemas.openxmlformats.org/spreadsheetml/2006/main" count="106" uniqueCount="72">
  <si>
    <t>Всього</t>
  </si>
  <si>
    <t xml:space="preserve">Найменування </t>
  </si>
  <si>
    <t>районна рада</t>
  </si>
  <si>
    <t>Державне управління</t>
  </si>
  <si>
    <t>Дані МФ</t>
  </si>
  <si>
    <t>Культура</t>
  </si>
  <si>
    <t>2002, півріччя</t>
  </si>
  <si>
    <t>Державне мито</t>
  </si>
  <si>
    <t xml:space="preserve">Плата за ліцензії </t>
  </si>
  <si>
    <t>Плата за державну реєстрацію</t>
  </si>
  <si>
    <t>Плата за торговий патент</t>
  </si>
  <si>
    <t>Единий податок</t>
  </si>
  <si>
    <t>Кошик 1</t>
  </si>
  <si>
    <t xml:space="preserve">Дані МФ </t>
  </si>
  <si>
    <t>Вилучення</t>
  </si>
  <si>
    <t>Дотація з ДБ</t>
  </si>
  <si>
    <t>Розрахунок трансфертів з районного бюджету до бюджетів міст районного значення, сіл та селищ.</t>
  </si>
  <si>
    <t>Обсяг доходів, закріплених за місцевими  бюджетами (Кошик №1)</t>
  </si>
  <si>
    <t>Розрахунок індексу відносної податкоспроможності АТО</t>
  </si>
  <si>
    <t>Проект  на 2003р. (Кошик № 1)</t>
  </si>
  <si>
    <t>Баланс</t>
  </si>
  <si>
    <t>Делеговані видатки</t>
  </si>
  <si>
    <t>Закріплені доходи (кошик №1)</t>
  </si>
  <si>
    <t>Дотація вирівнювання</t>
  </si>
  <si>
    <t>Норматив щоденних відрахувань</t>
  </si>
  <si>
    <t>Найменування АТО</t>
  </si>
  <si>
    <t>Норматив щоденних вилучень</t>
  </si>
  <si>
    <t>Інші доходи (всього)</t>
  </si>
  <si>
    <t>Плата за землю (контингент)</t>
  </si>
  <si>
    <t>ППГ (контингент)</t>
  </si>
  <si>
    <t>Прогнозний показник доходів МФ</t>
  </si>
  <si>
    <t>Адміністративні штрафи</t>
  </si>
  <si>
    <t>Найменування  АТО</t>
  </si>
  <si>
    <t>Населення по роках (тис.чол.)</t>
  </si>
  <si>
    <t>Суворовский</t>
  </si>
  <si>
    <t>Богатянский</t>
  </si>
  <si>
    <t>Бросский</t>
  </si>
  <si>
    <t>Каланчакский</t>
  </si>
  <si>
    <t>Каменский</t>
  </si>
  <si>
    <t>Камышовский</t>
  </si>
  <si>
    <t>Кирничанский</t>
  </si>
  <si>
    <t>Кислицкий</t>
  </si>
  <si>
    <t>Ларжанский</t>
  </si>
  <si>
    <t>Лощиновский</t>
  </si>
  <si>
    <t>Матросский</t>
  </si>
  <si>
    <t>Муравлевский</t>
  </si>
  <si>
    <t>Новонекрасовский</t>
  </si>
  <si>
    <t>Новопокровский</t>
  </si>
  <si>
    <t>Озернянский</t>
  </si>
  <si>
    <t>Першотравневый</t>
  </si>
  <si>
    <t>Сафьянский</t>
  </si>
  <si>
    <t>Старонекрасовский</t>
  </si>
  <si>
    <t>Утконосовский</t>
  </si>
  <si>
    <t>Розрахунок дохідної частини загального фонду бюджетів, що враховуються при розрахунку трансфертів.  Измаильский район (Одеська обл.)</t>
  </si>
  <si>
    <t xml:space="preserve"> </t>
  </si>
  <si>
    <t>57 статья</t>
  </si>
  <si>
    <t>дотация2006</t>
  </si>
  <si>
    <t>отк</t>
  </si>
  <si>
    <t>Дотц старая</t>
  </si>
  <si>
    <t>Нераспредел</t>
  </si>
  <si>
    <t>Рекомендована штатна чисельність</t>
  </si>
  <si>
    <t>№п/п</t>
  </si>
  <si>
    <t>Доходы 1 корз.</t>
  </si>
  <si>
    <t>район</t>
  </si>
  <si>
    <t>всього</t>
  </si>
  <si>
    <t>Садики</t>
  </si>
  <si>
    <t>Расходы на 2014 год</t>
  </si>
  <si>
    <t>Дотація на 2014</t>
  </si>
  <si>
    <t>Расходы 2014, тис.грн.    1корзина</t>
  </si>
  <si>
    <t>Дотація</t>
  </si>
  <si>
    <t>тис. грн</t>
  </si>
  <si>
    <t>Розрахунок обсягу видатків, що враховуються при визначені міжбюджетних трансфертів на 2015рік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</si>
</sst>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.0"/>
    <numFmt numFmtId="181" formatCode="0.0000000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0.0000%"/>
    <numFmt numFmtId="188" formatCode="0.000%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</numFmts>
  <fonts count="22">
    <font>
      <sz val="10"/>
      <name val="Arial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name val="Times New Roman Cyr"/>
      <family val="0"/>
    </font>
    <font>
      <sz val="11"/>
      <name val="Times New Roman"/>
      <family val="1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color indexed="8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vertical="center"/>
    </xf>
    <xf numFmtId="180" fontId="6" fillId="2" borderId="0" xfId="0" applyNumberFormat="1" applyFont="1" applyFill="1" applyAlignment="1">
      <alignment vertical="center"/>
    </xf>
    <xf numFmtId="180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1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0" fontId="6" fillId="0" borderId="5" xfId="0" applyNumberFormat="1" applyFont="1" applyBorder="1" applyAlignment="1" applyProtection="1">
      <alignment vertical="center"/>
      <protection locked="0"/>
    </xf>
    <xf numFmtId="180" fontId="6" fillId="0" borderId="4" xfId="0" applyNumberFormat="1" applyFont="1" applyBorder="1" applyAlignment="1" applyProtection="1">
      <alignment vertical="center"/>
      <protection locked="0"/>
    </xf>
    <xf numFmtId="180" fontId="6" fillId="2" borderId="5" xfId="0" applyNumberFormat="1" applyFont="1" applyFill="1" applyBorder="1" applyAlignment="1">
      <alignment vertical="center"/>
    </xf>
    <xf numFmtId="180" fontId="6" fillId="2" borderId="1" xfId="0" applyNumberFormat="1" applyFont="1" applyFill="1" applyBorder="1" applyAlignment="1">
      <alignment vertical="center"/>
    </xf>
    <xf numFmtId="180" fontId="6" fillId="2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80" fontId="6" fillId="0" borderId="7" xfId="0" applyNumberFormat="1" applyFont="1" applyBorder="1" applyAlignment="1" applyProtection="1">
      <alignment vertical="center"/>
      <protection locked="0"/>
    </xf>
    <xf numFmtId="180" fontId="6" fillId="2" borderId="7" xfId="0" applyNumberFormat="1" applyFont="1" applyFill="1" applyBorder="1" applyAlignment="1">
      <alignment vertical="center"/>
    </xf>
    <xf numFmtId="180" fontId="6" fillId="2" borderId="1" xfId="0" applyNumberFormat="1" applyFont="1" applyFill="1" applyBorder="1" applyAlignment="1">
      <alignment/>
    </xf>
    <xf numFmtId="180" fontId="6" fillId="2" borderId="5" xfId="0" applyNumberFormat="1" applyFont="1" applyFill="1" applyBorder="1" applyAlignment="1">
      <alignment/>
    </xf>
    <xf numFmtId="180" fontId="6" fillId="2" borderId="4" xfId="0" applyNumberFormat="1" applyFont="1" applyFill="1" applyBorder="1" applyAlignment="1">
      <alignment/>
    </xf>
    <xf numFmtId="183" fontId="6" fillId="2" borderId="5" xfId="0" applyNumberFormat="1" applyFont="1" applyFill="1" applyBorder="1" applyAlignment="1">
      <alignment/>
    </xf>
    <xf numFmtId="183" fontId="6" fillId="2" borderId="7" xfId="0" applyNumberFormat="1" applyFont="1" applyFill="1" applyBorder="1" applyAlignment="1">
      <alignment/>
    </xf>
    <xf numFmtId="180" fontId="6" fillId="2" borderId="8" xfId="0" applyNumberFormat="1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180" fontId="5" fillId="2" borderId="11" xfId="0" applyNumberFormat="1" applyFont="1" applyFill="1" applyBorder="1" applyAlignment="1">
      <alignment/>
    </xf>
    <xf numFmtId="180" fontId="5" fillId="2" borderId="1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2" borderId="13" xfId="0" applyFont="1" applyFill="1" applyBorder="1" applyAlignment="1">
      <alignment vertical="center"/>
    </xf>
    <xf numFmtId="180" fontId="6" fillId="2" borderId="14" xfId="0" applyNumberFormat="1" applyFont="1" applyFill="1" applyBorder="1" applyAlignment="1">
      <alignment vertical="center"/>
    </xf>
    <xf numFmtId="180" fontId="6" fillId="2" borderId="15" xfId="0" applyNumberFormat="1" applyFont="1" applyFill="1" applyBorder="1" applyAlignment="1">
      <alignment vertical="center"/>
    </xf>
    <xf numFmtId="180" fontId="6" fillId="2" borderId="16" xfId="0" applyNumberFormat="1" applyFont="1" applyFill="1" applyBorder="1" applyAlignment="1">
      <alignment vertical="center"/>
    </xf>
    <xf numFmtId="180" fontId="6" fillId="2" borderId="14" xfId="0" applyNumberFormat="1" applyFont="1" applyFill="1" applyBorder="1" applyAlignment="1">
      <alignment vertical="center"/>
    </xf>
    <xf numFmtId="180" fontId="6" fillId="2" borderId="13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6" fillId="0" borderId="18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180" fontId="6" fillId="2" borderId="8" xfId="0" applyNumberFormat="1" applyFont="1" applyFill="1" applyBorder="1" applyAlignment="1">
      <alignment/>
    </xf>
    <xf numFmtId="10" fontId="6" fillId="2" borderId="8" xfId="20" applyNumberFormat="1" applyFont="1" applyFill="1" applyBorder="1" applyAlignment="1">
      <alignment/>
    </xf>
    <xf numFmtId="180" fontId="6" fillId="2" borderId="12" xfId="0" applyNumberFormat="1" applyFont="1" applyFill="1" applyBorder="1" applyAlignment="1">
      <alignment/>
    </xf>
    <xf numFmtId="9" fontId="6" fillId="2" borderId="12" xfId="2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9" fontId="6" fillId="2" borderId="8" xfId="20" applyFont="1" applyFill="1" applyBorder="1" applyAlignment="1">
      <alignment/>
    </xf>
    <xf numFmtId="180" fontId="5" fillId="0" borderId="0" xfId="0" applyNumberFormat="1" applyFont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27" xfId="0" applyNumberFormat="1" applyFont="1" applyBorder="1" applyAlignment="1" applyProtection="1">
      <alignment vertical="center"/>
      <protection locked="0"/>
    </xf>
    <xf numFmtId="180" fontId="6" fillId="2" borderId="9" xfId="0" applyNumberFormat="1" applyFont="1" applyFill="1" applyBorder="1" applyAlignment="1">
      <alignment vertical="center"/>
    </xf>
    <xf numFmtId="180" fontId="6" fillId="2" borderId="10" xfId="0" applyNumberFormat="1" applyFont="1" applyFill="1" applyBorder="1" applyAlignment="1">
      <alignment vertical="center"/>
    </xf>
    <xf numFmtId="180" fontId="6" fillId="2" borderId="1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80" fontId="9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180" fontId="6" fillId="3" borderId="1" xfId="0" applyNumberFormat="1" applyFont="1" applyFill="1" applyBorder="1" applyAlignment="1">
      <alignment vertical="center"/>
    </xf>
    <xf numFmtId="180" fontId="6" fillId="3" borderId="4" xfId="0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vertical="center"/>
    </xf>
    <xf numFmtId="180" fontId="6" fillId="3" borderId="28" xfId="0" applyNumberFormat="1" applyFont="1" applyFill="1" applyBorder="1" applyAlignment="1">
      <alignment vertical="center"/>
    </xf>
    <xf numFmtId="180" fontId="5" fillId="3" borderId="1" xfId="0" applyNumberFormat="1" applyFont="1" applyFill="1" applyBorder="1" applyAlignment="1" applyProtection="1">
      <alignment vertical="center"/>
      <protection locked="0"/>
    </xf>
    <xf numFmtId="180" fontId="6" fillId="2" borderId="0" xfId="0" applyNumberFormat="1" applyFont="1" applyFill="1" applyAlignment="1">
      <alignment/>
    </xf>
    <xf numFmtId="180" fontId="5" fillId="0" borderId="2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180" fontId="6" fillId="3" borderId="1" xfId="0" applyNumberFormat="1" applyFont="1" applyFill="1" applyBorder="1" applyAlignment="1" applyProtection="1">
      <alignment vertical="center"/>
      <protection locked="0"/>
    </xf>
    <xf numFmtId="180" fontId="7" fillId="3" borderId="1" xfId="18" applyNumberFormat="1" applyFont="1" applyFill="1" applyBorder="1" applyAlignment="1" applyProtection="1">
      <alignment vertical="center"/>
      <protection locked="0"/>
    </xf>
    <xf numFmtId="180" fontId="6" fillId="3" borderId="4" xfId="0" applyNumberFormat="1" applyFont="1" applyFill="1" applyBorder="1" applyAlignment="1" applyProtection="1">
      <alignment vertical="center"/>
      <protection locked="0"/>
    </xf>
    <xf numFmtId="180" fontId="6" fillId="3" borderId="5" xfId="0" applyNumberFormat="1" applyFont="1" applyFill="1" applyBorder="1" applyAlignment="1" applyProtection="1">
      <alignment vertical="center"/>
      <protection locked="0"/>
    </xf>
    <xf numFmtId="180" fontId="6" fillId="3" borderId="27" xfId="0" applyNumberFormat="1" applyFont="1" applyFill="1" applyBorder="1" applyAlignment="1" applyProtection="1">
      <alignment vertical="center"/>
      <protection locked="0"/>
    </xf>
    <xf numFmtId="184" fontId="6" fillId="0" borderId="2" xfId="0" applyNumberFormat="1" applyFont="1" applyBorder="1" applyAlignment="1" applyProtection="1">
      <alignment vertical="center"/>
      <protection locked="0"/>
    </xf>
    <xf numFmtId="184" fontId="6" fillId="0" borderId="3" xfId="0" applyNumberFormat="1" applyFont="1" applyBorder="1" applyAlignment="1" applyProtection="1">
      <alignment vertical="center"/>
      <protection locked="0"/>
    </xf>
    <xf numFmtId="184" fontId="6" fillId="0" borderId="5" xfId="0" applyNumberFormat="1" applyFont="1" applyBorder="1" applyAlignment="1" applyProtection="1">
      <alignment vertical="center"/>
      <protection locked="0"/>
    </xf>
    <xf numFmtId="184" fontId="11" fillId="0" borderId="8" xfId="0" applyNumberFormat="1" applyFont="1" applyBorder="1" applyAlignment="1" applyProtection="1">
      <alignment vertical="center"/>
      <protection locked="0"/>
    </xf>
    <xf numFmtId="180" fontId="5" fillId="2" borderId="8" xfId="0" applyNumberFormat="1" applyFont="1" applyFill="1" applyBorder="1" applyAlignment="1">
      <alignment/>
    </xf>
    <xf numFmtId="180" fontId="6" fillId="0" borderId="33" xfId="0" applyNumberFormat="1" applyFont="1" applyBorder="1" applyAlignment="1" applyProtection="1">
      <alignment vertical="center"/>
      <protection locked="0"/>
    </xf>
    <xf numFmtId="180" fontId="6" fillId="0" borderId="24" xfId="0" applyNumberFormat="1" applyFont="1" applyBorder="1" applyAlignment="1" applyProtection="1">
      <alignment vertical="center"/>
      <protection locked="0"/>
    </xf>
    <xf numFmtId="180" fontId="6" fillId="0" borderId="26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80" fontId="6" fillId="0" borderId="23" xfId="0" applyNumberFormat="1" applyFont="1" applyBorder="1" applyAlignment="1" applyProtection="1">
      <alignment vertical="center"/>
      <protection locked="0"/>
    </xf>
    <xf numFmtId="180" fontId="6" fillId="0" borderId="25" xfId="0" applyNumberFormat="1" applyFont="1" applyBorder="1" applyAlignment="1" applyProtection="1">
      <alignment vertical="center"/>
      <protection locked="0"/>
    </xf>
    <xf numFmtId="0" fontId="5" fillId="3" borderId="18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180" fontId="6" fillId="2" borderId="27" xfId="0" applyNumberFormat="1" applyFont="1" applyFill="1" applyBorder="1" applyAlignment="1" applyProtection="1">
      <alignment vertical="center"/>
      <protection/>
    </xf>
    <xf numFmtId="180" fontId="6" fillId="2" borderId="1" xfId="0" applyNumberFormat="1" applyFont="1" applyFill="1" applyBorder="1" applyAlignment="1" applyProtection="1">
      <alignment vertical="center"/>
      <protection/>
    </xf>
    <xf numFmtId="180" fontId="6" fillId="2" borderId="7" xfId="0" applyNumberFormat="1" applyFont="1" applyFill="1" applyBorder="1" applyAlignment="1" applyProtection="1">
      <alignment vertical="center"/>
      <protection/>
    </xf>
    <xf numFmtId="180" fontId="6" fillId="2" borderId="5" xfId="0" applyNumberFormat="1" applyFont="1" applyFill="1" applyBorder="1" applyAlignment="1" applyProtection="1">
      <alignment vertical="center"/>
      <protection/>
    </xf>
    <xf numFmtId="180" fontId="6" fillId="2" borderId="4" xfId="0" applyNumberFormat="1" applyFont="1" applyFill="1" applyBorder="1" applyAlignment="1" applyProtection="1">
      <alignment vertical="center"/>
      <protection/>
    </xf>
    <xf numFmtId="180" fontId="6" fillId="2" borderId="14" xfId="0" applyNumberFormat="1" applyFont="1" applyFill="1" applyBorder="1" applyAlignment="1" applyProtection="1">
      <alignment vertical="center"/>
      <protection/>
    </xf>
    <xf numFmtId="180" fontId="5" fillId="2" borderId="0" xfId="0" applyNumberFormat="1" applyFont="1" applyFill="1" applyAlignment="1">
      <alignment/>
    </xf>
    <xf numFmtId="180" fontId="5" fillId="3" borderId="0" xfId="0" applyNumberFormat="1" applyFont="1" applyFill="1" applyAlignment="1" applyProtection="1">
      <alignment/>
      <protection locked="0"/>
    </xf>
    <xf numFmtId="0" fontId="14" fillId="0" borderId="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180" fontId="14" fillId="0" borderId="35" xfId="0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/>
    </xf>
    <xf numFmtId="0" fontId="0" fillId="0" borderId="27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0" fontId="13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14" fillId="0" borderId="27" xfId="0" applyNumberFormat="1" applyFont="1" applyFill="1" applyBorder="1" applyAlignment="1" applyProtection="1">
      <alignment vertical="center"/>
      <protection locked="0"/>
    </xf>
    <xf numFmtId="2" fontId="13" fillId="0" borderId="0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0" fontId="13" fillId="0" borderId="36" xfId="0" applyNumberFormat="1" applyFont="1" applyFill="1" applyBorder="1" applyAlignment="1" applyProtection="1">
      <alignment vertical="center"/>
      <protection/>
    </xf>
    <xf numFmtId="180" fontId="13" fillId="0" borderId="37" xfId="0" applyNumberFormat="1" applyFont="1" applyFill="1" applyBorder="1" applyAlignment="1" applyProtection="1">
      <alignment vertical="center"/>
      <protection/>
    </xf>
    <xf numFmtId="2" fontId="17" fillId="0" borderId="1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180" fontId="14" fillId="0" borderId="38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vertical="center"/>
      <protection locked="0"/>
    </xf>
    <xf numFmtId="18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180" fontId="14" fillId="0" borderId="27" xfId="0" applyNumberFormat="1" applyFont="1" applyFill="1" applyBorder="1" applyAlignment="1" applyProtection="1">
      <alignment horizontal="center" vertical="center"/>
      <protection/>
    </xf>
    <xf numFmtId="180" fontId="20" fillId="0" borderId="27" xfId="0" applyNumberFormat="1" applyFont="1" applyFill="1" applyBorder="1" applyAlignment="1" applyProtection="1">
      <alignment horizontal="center" vertical="center"/>
      <protection locked="0"/>
    </xf>
    <xf numFmtId="180" fontId="14" fillId="0" borderId="35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80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6" fillId="0" borderId="28" xfId="0" applyFont="1" applyBorder="1" applyAlignment="1">
      <alignment vertical="center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4" fontId="14" fillId="0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2" fontId="13" fillId="0" borderId="43" xfId="0" applyNumberFormat="1" applyFont="1" applyFill="1" applyBorder="1" applyAlignment="1">
      <alignment vertical="center"/>
    </xf>
    <xf numFmtId="180" fontId="13" fillId="0" borderId="44" xfId="0" applyNumberFormat="1" applyFont="1" applyFill="1" applyBorder="1" applyAlignment="1">
      <alignment vertical="center"/>
    </xf>
    <xf numFmtId="180" fontId="13" fillId="0" borderId="45" xfId="0" applyNumberFormat="1" applyFont="1" applyFill="1" applyBorder="1" applyAlignment="1" applyProtection="1">
      <alignment vertical="center"/>
      <protection/>
    </xf>
    <xf numFmtId="180" fontId="13" fillId="0" borderId="42" xfId="0" applyNumberFormat="1" applyFont="1" applyFill="1" applyBorder="1" applyAlignment="1" applyProtection="1">
      <alignment vertical="center"/>
      <protection/>
    </xf>
    <xf numFmtId="180" fontId="13" fillId="0" borderId="45" xfId="0" applyNumberFormat="1" applyFont="1" applyFill="1" applyBorder="1" applyAlignment="1">
      <alignment vertical="center"/>
    </xf>
    <xf numFmtId="180" fontId="13" fillId="0" borderId="46" xfId="0" applyNumberFormat="1" applyFont="1" applyFill="1" applyBorder="1" applyAlignment="1">
      <alignment vertical="center"/>
    </xf>
    <xf numFmtId="180" fontId="17" fillId="0" borderId="47" xfId="0" applyNumberFormat="1" applyFont="1" applyFill="1" applyBorder="1" applyAlignment="1">
      <alignment vertical="center"/>
    </xf>
    <xf numFmtId="180" fontId="16" fillId="0" borderId="47" xfId="0" applyNumberFormat="1" applyFont="1" applyBorder="1" applyAlignment="1">
      <alignment/>
    </xf>
    <xf numFmtId="2" fontId="17" fillId="0" borderId="47" xfId="0" applyNumberFormat="1" applyFont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2" fontId="14" fillId="0" borderId="49" xfId="0" applyNumberFormat="1" applyFont="1" applyFill="1" applyBorder="1" applyAlignment="1" applyProtection="1">
      <alignment vertical="center"/>
      <protection locked="0"/>
    </xf>
    <xf numFmtId="180" fontId="14" fillId="0" borderId="49" xfId="0" applyNumberFormat="1" applyFont="1" applyFill="1" applyBorder="1" applyAlignment="1" applyProtection="1">
      <alignment horizontal="center" vertical="center"/>
      <protection locked="0"/>
    </xf>
    <xf numFmtId="180" fontId="14" fillId="0" borderId="49" xfId="0" applyNumberFormat="1" applyFont="1" applyFill="1" applyBorder="1" applyAlignment="1" applyProtection="1">
      <alignment horizontal="center" vertical="center"/>
      <protection/>
    </xf>
    <xf numFmtId="180" fontId="14" fillId="0" borderId="50" xfId="0" applyNumberFormat="1" applyFont="1" applyFill="1" applyBorder="1" applyAlignment="1" applyProtection="1">
      <alignment vertical="center"/>
      <protection locked="0"/>
    </xf>
    <xf numFmtId="180" fontId="14" fillId="0" borderId="48" xfId="0" applyNumberFormat="1" applyFont="1" applyFill="1" applyBorder="1" applyAlignment="1" applyProtection="1">
      <alignment vertical="center"/>
      <protection locked="0"/>
    </xf>
    <xf numFmtId="180" fontId="14" fillId="0" borderId="48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4" fontId="13" fillId="0" borderId="3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80" fontId="6" fillId="3" borderId="53" xfId="0" applyNumberFormat="1" applyFont="1" applyFill="1" applyBorder="1" applyAlignment="1" applyProtection="1">
      <alignment horizontal="center" vertical="center"/>
      <protection locked="0"/>
    </xf>
    <xf numFmtId="180" fontId="6" fillId="3" borderId="28" xfId="0" applyNumberFormat="1" applyFont="1" applyFill="1" applyBorder="1" applyAlignment="1" applyProtection="1">
      <alignment horizontal="center" vertical="center"/>
      <protection locked="0"/>
    </xf>
    <xf numFmtId="180" fontId="6" fillId="3" borderId="27" xfId="0" applyNumberFormat="1" applyFont="1" applyFill="1" applyBorder="1" applyAlignment="1" applyProtection="1">
      <alignment horizontal="center" vertical="center"/>
      <protection locked="0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4"/>
  <sheetViews>
    <sheetView zoomScale="75" zoomScaleNormal="75" zoomScaleSheetLayoutView="4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5.28125" style="1" customWidth="1"/>
    <col min="2" max="2" width="19.00390625" style="1" customWidth="1"/>
    <col min="3" max="3" width="10.140625" style="1" customWidth="1"/>
    <col min="4" max="6" width="9.140625" style="1" customWidth="1"/>
    <col min="7" max="7" width="9.8515625" style="1" customWidth="1"/>
    <col min="8" max="8" width="9.28125" style="1" customWidth="1"/>
    <col min="9" max="10" width="9.140625" style="1" customWidth="1"/>
    <col min="11" max="11" width="10.28125" style="1" customWidth="1"/>
    <col min="12" max="12" width="9.57421875" style="1" bestFit="1" customWidth="1"/>
    <col min="13" max="13" width="13.00390625" style="1" customWidth="1"/>
    <col min="14" max="14" width="9.7109375" style="1" customWidth="1"/>
    <col min="15" max="15" width="10.140625" style="1" customWidth="1"/>
    <col min="16" max="17" width="8.421875" style="1" customWidth="1"/>
    <col min="18" max="18" width="8.57421875" style="1" customWidth="1"/>
    <col min="19" max="41" width="9.140625" style="1" customWidth="1"/>
    <col min="42" max="42" width="1.7109375" style="1" customWidth="1"/>
    <col min="43" max="49" width="9.140625" style="1" customWidth="1"/>
    <col min="50" max="50" width="11.421875" style="1" customWidth="1"/>
    <col min="51" max="98" width="9.140625" style="1" customWidth="1"/>
  </cols>
  <sheetData>
    <row r="1" spans="1:13" ht="39" customHeight="1" thickBot="1">
      <c r="A1" s="167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224"/>
    </row>
    <row r="2" spans="1:50" ht="66.75" customHeight="1" thickBot="1">
      <c r="A2" s="231" t="s">
        <v>32</v>
      </c>
      <c r="B2" s="232"/>
      <c r="C2" s="225" t="s">
        <v>33</v>
      </c>
      <c r="D2" s="226"/>
      <c r="E2" s="227"/>
      <c r="F2" s="228" t="s">
        <v>29</v>
      </c>
      <c r="G2" s="229"/>
      <c r="H2" s="229"/>
      <c r="I2" s="230"/>
      <c r="J2" s="225" t="s">
        <v>28</v>
      </c>
      <c r="K2" s="226"/>
      <c r="L2" s="226"/>
      <c r="M2" s="233"/>
      <c r="N2" s="211" t="s">
        <v>27</v>
      </c>
      <c r="O2" s="212"/>
      <c r="P2" s="212"/>
      <c r="Q2" s="213"/>
      <c r="R2" s="211" t="s">
        <v>7</v>
      </c>
      <c r="S2" s="212"/>
      <c r="T2" s="212"/>
      <c r="U2" s="214"/>
      <c r="V2" s="211" t="s">
        <v>8</v>
      </c>
      <c r="W2" s="212"/>
      <c r="X2" s="212"/>
      <c r="Y2" s="214"/>
      <c r="Z2" s="211" t="s">
        <v>9</v>
      </c>
      <c r="AA2" s="212"/>
      <c r="AB2" s="212"/>
      <c r="AC2" s="214"/>
      <c r="AD2" s="211" t="s">
        <v>10</v>
      </c>
      <c r="AE2" s="212"/>
      <c r="AF2" s="212"/>
      <c r="AG2" s="213"/>
      <c r="AH2" s="211" t="s">
        <v>31</v>
      </c>
      <c r="AI2" s="212"/>
      <c r="AJ2" s="212"/>
      <c r="AK2" s="214"/>
      <c r="AL2" s="211" t="s">
        <v>11</v>
      </c>
      <c r="AM2" s="212"/>
      <c r="AN2" s="212"/>
      <c r="AO2" s="214"/>
      <c r="AQ2" s="218" t="s">
        <v>17</v>
      </c>
      <c r="AR2" s="219"/>
      <c r="AS2" s="220"/>
      <c r="AT2" s="221" t="s">
        <v>18</v>
      </c>
      <c r="AU2" s="222"/>
      <c r="AV2" s="222"/>
      <c r="AW2" s="223"/>
      <c r="AX2" s="98" t="s">
        <v>19</v>
      </c>
    </row>
    <row r="3" spans="1:98" s="7" customFormat="1" ht="45.75" thickBot="1">
      <c r="A3" s="100"/>
      <c r="B3" s="101"/>
      <c r="C3" s="102">
        <v>1999</v>
      </c>
      <c r="D3" s="103">
        <v>2000</v>
      </c>
      <c r="E3" s="104">
        <v>2001</v>
      </c>
      <c r="F3" s="120">
        <v>1999</v>
      </c>
      <c r="G3" s="121">
        <v>2000</v>
      </c>
      <c r="H3" s="121">
        <v>2001</v>
      </c>
      <c r="I3" s="122" t="s">
        <v>6</v>
      </c>
      <c r="J3" s="120">
        <v>1999</v>
      </c>
      <c r="K3" s="121">
        <v>2000</v>
      </c>
      <c r="L3" s="121">
        <v>2001</v>
      </c>
      <c r="M3" s="122" t="s">
        <v>6</v>
      </c>
      <c r="N3" s="17">
        <v>1999</v>
      </c>
      <c r="O3" s="36">
        <v>2000</v>
      </c>
      <c r="P3" s="36">
        <v>2001</v>
      </c>
      <c r="Q3" s="21" t="s">
        <v>6</v>
      </c>
      <c r="R3" s="17">
        <v>1999</v>
      </c>
      <c r="S3" s="36">
        <v>2000</v>
      </c>
      <c r="T3" s="36">
        <v>2001</v>
      </c>
      <c r="U3" s="11" t="s">
        <v>6</v>
      </c>
      <c r="V3" s="17">
        <v>1999</v>
      </c>
      <c r="W3" s="36">
        <v>2000</v>
      </c>
      <c r="X3" s="36">
        <v>2001</v>
      </c>
      <c r="Y3" s="11" t="s">
        <v>6</v>
      </c>
      <c r="Z3" s="17">
        <v>1999</v>
      </c>
      <c r="AA3" s="36">
        <v>2000</v>
      </c>
      <c r="AB3" s="36">
        <v>2001</v>
      </c>
      <c r="AC3" s="11" t="s">
        <v>6</v>
      </c>
      <c r="AD3" s="17">
        <v>1999</v>
      </c>
      <c r="AE3" s="36">
        <v>2000</v>
      </c>
      <c r="AF3" s="36">
        <v>2001</v>
      </c>
      <c r="AG3" s="21" t="s">
        <v>6</v>
      </c>
      <c r="AH3" s="17">
        <v>1999</v>
      </c>
      <c r="AI3" s="36">
        <v>2000</v>
      </c>
      <c r="AJ3" s="36">
        <v>2001</v>
      </c>
      <c r="AK3" s="11" t="s">
        <v>6</v>
      </c>
      <c r="AL3" s="17">
        <v>1999</v>
      </c>
      <c r="AM3" s="36">
        <v>2000</v>
      </c>
      <c r="AN3" s="36">
        <v>2001</v>
      </c>
      <c r="AO3" s="11" t="s">
        <v>6</v>
      </c>
      <c r="AP3" s="6"/>
      <c r="AQ3" s="75">
        <v>1999</v>
      </c>
      <c r="AR3" s="76">
        <v>2000</v>
      </c>
      <c r="AS3" s="77">
        <v>2001</v>
      </c>
      <c r="AT3" s="75">
        <v>1999</v>
      </c>
      <c r="AU3" s="76">
        <v>2000</v>
      </c>
      <c r="AV3" s="76">
        <v>2001</v>
      </c>
      <c r="AW3" s="78">
        <v>2003</v>
      </c>
      <c r="AX3" s="99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1:50" ht="21.75" customHeight="1">
      <c r="A4" s="105">
        <v>1</v>
      </c>
      <c r="B4" s="106" t="s">
        <v>34</v>
      </c>
      <c r="C4" s="112">
        <v>5.6</v>
      </c>
      <c r="D4" s="113">
        <v>4.7</v>
      </c>
      <c r="E4" s="115">
        <v>4.7</v>
      </c>
      <c r="F4" s="117">
        <v>222.9</v>
      </c>
      <c r="G4" s="118">
        <v>416.8</v>
      </c>
      <c r="H4" s="118">
        <v>548.3</v>
      </c>
      <c r="I4" s="119">
        <v>267.7</v>
      </c>
      <c r="J4" s="123">
        <v>105.2</v>
      </c>
      <c r="K4" s="118">
        <v>131.3</v>
      </c>
      <c r="L4" s="118">
        <v>121.8</v>
      </c>
      <c r="M4" s="124">
        <v>39.5</v>
      </c>
      <c r="N4" s="130">
        <f aca="true" t="shared" si="0" ref="N4:Q6">SUM(R4,V4,Z4,AD4,AH4,AL4)</f>
        <v>27</v>
      </c>
      <c r="O4" s="128">
        <f t="shared" si="0"/>
        <v>32.4</v>
      </c>
      <c r="P4" s="128">
        <f t="shared" si="0"/>
        <v>62.099999999999994</v>
      </c>
      <c r="Q4" s="129">
        <f t="shared" si="0"/>
        <v>35.5</v>
      </c>
      <c r="R4" s="12">
        <v>0.3</v>
      </c>
      <c r="S4" s="8">
        <v>0.5</v>
      </c>
      <c r="T4" s="8">
        <v>11.1</v>
      </c>
      <c r="U4" s="13">
        <v>4.4</v>
      </c>
      <c r="V4" s="12">
        <v>6.7</v>
      </c>
      <c r="W4" s="8"/>
      <c r="X4" s="8"/>
      <c r="Y4" s="13"/>
      <c r="Z4" s="12"/>
      <c r="AA4" s="8"/>
      <c r="AB4" s="8"/>
      <c r="AC4" s="13"/>
      <c r="AD4" s="12">
        <v>8.3</v>
      </c>
      <c r="AE4" s="8">
        <v>6.9</v>
      </c>
      <c r="AF4" s="8">
        <v>7.1</v>
      </c>
      <c r="AG4" s="13">
        <v>3.8</v>
      </c>
      <c r="AH4" s="12"/>
      <c r="AI4" s="8"/>
      <c r="AJ4" s="8">
        <v>1</v>
      </c>
      <c r="AK4" s="13">
        <v>0.1</v>
      </c>
      <c r="AL4" s="12">
        <v>11.7</v>
      </c>
      <c r="AM4" s="8">
        <v>25</v>
      </c>
      <c r="AN4" s="8">
        <v>42.9</v>
      </c>
      <c r="AO4" s="13">
        <v>27.2</v>
      </c>
      <c r="AP4" s="2"/>
      <c r="AQ4" s="25">
        <f aca="true" t="shared" si="1" ref="AQ4:AQ22">F4*0.25+J4*0+N4</f>
        <v>82.725</v>
      </c>
      <c r="AR4" s="24">
        <f aca="true" t="shared" si="2" ref="AR4:AR22">G4*0.25+K4*0+O4</f>
        <v>136.6</v>
      </c>
      <c r="AS4" s="26">
        <f aca="true" t="shared" si="3" ref="AS4:AS22">H4*0.25+L4*0+P4</f>
        <v>199.17499999999998</v>
      </c>
      <c r="AT4" s="27">
        <f aca="true" t="shared" si="4" ref="AT4:AT24">(AQ4/C4)/(AQ$24/C$23)</f>
        <v>0.45214513482443963</v>
      </c>
      <c r="AU4" s="27">
        <f aca="true" t="shared" si="5" ref="AU4:AU24">(AR4/D4)/(AR$24/D$24)</f>
        <v>0.5277686061438073</v>
      </c>
      <c r="AV4" s="27">
        <f aca="true" t="shared" si="6" ref="AV4:AV24">(AS4/E4)/(AS$24/E$24)</f>
        <v>0.6634457599364415</v>
      </c>
      <c r="AW4" s="28">
        <f>(AT4*C4+AU4*D4+AV4*E4)/(C4+D4+E4)</f>
        <v>0.5420480183729354</v>
      </c>
      <c r="AX4" s="29">
        <f aca="true" t="shared" si="7" ref="AX4:AX23">AX$26*AW4*(C4+D4+E4)/($C$23+$D$23+$E$23)</f>
        <v>173.7922787627738</v>
      </c>
    </row>
    <row r="5" spans="1:50" ht="17.25" customHeight="1">
      <c r="A5" s="105">
        <f>A4+1</f>
        <v>2</v>
      </c>
      <c r="B5" s="106" t="s">
        <v>35</v>
      </c>
      <c r="C5" s="114">
        <v>4</v>
      </c>
      <c r="D5" s="115">
        <v>4</v>
      </c>
      <c r="E5" s="115">
        <v>3.9</v>
      </c>
      <c r="F5" s="83">
        <v>56.6</v>
      </c>
      <c r="G5" s="8">
        <v>107.3</v>
      </c>
      <c r="H5" s="8">
        <v>134</v>
      </c>
      <c r="I5" s="22">
        <v>86.4</v>
      </c>
      <c r="J5" s="12">
        <v>60.7</v>
      </c>
      <c r="K5" s="8">
        <v>85.7</v>
      </c>
      <c r="L5" s="8">
        <v>32.2</v>
      </c>
      <c r="M5" s="13">
        <v>15</v>
      </c>
      <c r="N5" s="130">
        <f t="shared" si="0"/>
        <v>10.5</v>
      </c>
      <c r="O5" s="128">
        <f t="shared" si="0"/>
        <v>12.8</v>
      </c>
      <c r="P5" s="128">
        <f t="shared" si="0"/>
        <v>25.3</v>
      </c>
      <c r="Q5" s="129">
        <f t="shared" si="0"/>
        <v>11.600000000000001</v>
      </c>
      <c r="R5" s="12">
        <v>0.2</v>
      </c>
      <c r="S5" s="8">
        <v>0.1</v>
      </c>
      <c r="T5" s="8">
        <v>4.4</v>
      </c>
      <c r="U5" s="13">
        <v>1.3</v>
      </c>
      <c r="V5" s="12">
        <v>0.3</v>
      </c>
      <c r="W5" s="8"/>
      <c r="X5" s="8"/>
      <c r="Y5" s="13"/>
      <c r="Z5" s="12"/>
      <c r="AA5" s="8"/>
      <c r="AB5" s="8"/>
      <c r="AC5" s="13"/>
      <c r="AD5" s="12">
        <v>6.5</v>
      </c>
      <c r="AE5" s="8">
        <v>5.4</v>
      </c>
      <c r="AF5" s="8">
        <v>5.5</v>
      </c>
      <c r="AG5" s="13">
        <v>3.4</v>
      </c>
      <c r="AH5" s="12"/>
      <c r="AI5" s="8"/>
      <c r="AJ5" s="8">
        <v>0.1</v>
      </c>
      <c r="AK5" s="13"/>
      <c r="AL5" s="12">
        <v>3.5</v>
      </c>
      <c r="AM5" s="8">
        <v>7.3</v>
      </c>
      <c r="AN5" s="8">
        <v>15.3</v>
      </c>
      <c r="AO5" s="13">
        <v>6.9</v>
      </c>
      <c r="AP5" s="2"/>
      <c r="AQ5" s="25">
        <f t="shared" si="1"/>
        <v>24.65</v>
      </c>
      <c r="AR5" s="24">
        <f t="shared" si="2"/>
        <v>39.625</v>
      </c>
      <c r="AS5" s="26">
        <f t="shared" si="3"/>
        <v>58.8</v>
      </c>
      <c r="AT5" s="27">
        <f t="shared" si="4"/>
        <v>0.18861926385967254</v>
      </c>
      <c r="AU5" s="27">
        <f t="shared" si="5"/>
        <v>0.17988708965356387</v>
      </c>
      <c r="AV5" s="27">
        <f t="shared" si="6"/>
        <v>0.23603759123826165</v>
      </c>
      <c r="AW5" s="28">
        <f aca="true" t="shared" si="8" ref="AW5:AW23">(AT5*C5+AU5*D5+AV5*E5)/(C5+D5+E5)</f>
        <v>0.20122453948589633</v>
      </c>
      <c r="AX5" s="29">
        <f t="shared" si="7"/>
        <v>51.183427038571345</v>
      </c>
    </row>
    <row r="6" spans="1:50" ht="15.75" customHeight="1">
      <c r="A6" s="105">
        <f>A5+1</f>
        <v>3</v>
      </c>
      <c r="B6" s="106" t="s">
        <v>36</v>
      </c>
      <c r="C6" s="114">
        <v>3.5</v>
      </c>
      <c r="D6" s="115">
        <v>3.7</v>
      </c>
      <c r="E6" s="115">
        <v>3.6</v>
      </c>
      <c r="F6" s="83">
        <v>84.3</v>
      </c>
      <c r="G6" s="8">
        <v>159</v>
      </c>
      <c r="H6" s="8">
        <v>296</v>
      </c>
      <c r="I6" s="22">
        <v>108.8</v>
      </c>
      <c r="J6" s="12">
        <v>74.6</v>
      </c>
      <c r="K6" s="8">
        <v>64.8</v>
      </c>
      <c r="L6" s="8">
        <v>92.2</v>
      </c>
      <c r="M6" s="13">
        <v>11.8</v>
      </c>
      <c r="N6" s="130">
        <f t="shared" si="0"/>
        <v>14.8</v>
      </c>
      <c r="O6" s="128">
        <f t="shared" si="0"/>
        <v>25.400000000000002</v>
      </c>
      <c r="P6" s="128">
        <f t="shared" si="0"/>
        <v>46.6</v>
      </c>
      <c r="Q6" s="129">
        <f t="shared" si="0"/>
        <v>27.9</v>
      </c>
      <c r="R6" s="12">
        <v>0.2</v>
      </c>
      <c r="S6" s="8">
        <v>0.2</v>
      </c>
      <c r="T6" s="8">
        <v>5.9</v>
      </c>
      <c r="U6" s="13">
        <v>2.9</v>
      </c>
      <c r="V6" s="12">
        <v>1.8</v>
      </c>
      <c r="W6" s="8"/>
      <c r="X6" s="8"/>
      <c r="Y6" s="13"/>
      <c r="Z6" s="12"/>
      <c r="AA6" s="8"/>
      <c r="AB6" s="8"/>
      <c r="AC6" s="13"/>
      <c r="AD6" s="12">
        <v>1.3</v>
      </c>
      <c r="AE6" s="8">
        <v>1.1</v>
      </c>
      <c r="AF6" s="8">
        <v>1.1</v>
      </c>
      <c r="AG6" s="13">
        <v>0.5</v>
      </c>
      <c r="AH6" s="12"/>
      <c r="AI6" s="8"/>
      <c r="AJ6" s="8">
        <v>1</v>
      </c>
      <c r="AK6" s="13">
        <v>0.1</v>
      </c>
      <c r="AL6" s="12">
        <v>11.5</v>
      </c>
      <c r="AM6" s="8">
        <v>24.1</v>
      </c>
      <c r="AN6" s="8">
        <v>38.6</v>
      </c>
      <c r="AO6" s="13">
        <v>24.4</v>
      </c>
      <c r="AP6" s="2"/>
      <c r="AQ6" s="25">
        <f t="shared" si="1"/>
        <v>35.875</v>
      </c>
      <c r="AR6" s="24">
        <f t="shared" si="2"/>
        <v>65.15</v>
      </c>
      <c r="AS6" s="26">
        <f t="shared" si="3"/>
        <v>120.6</v>
      </c>
      <c r="AT6" s="27">
        <f t="shared" si="4"/>
        <v>0.313727781673289</v>
      </c>
      <c r="AU6" s="27">
        <f t="shared" si="5"/>
        <v>0.3197447391165061</v>
      </c>
      <c r="AV6" s="27">
        <f t="shared" si="6"/>
        <v>0.5244610764503211</v>
      </c>
      <c r="AW6" s="28">
        <f t="shared" si="8"/>
        <v>0.386033578315624</v>
      </c>
      <c r="AX6" s="29">
        <f t="shared" si="7"/>
        <v>89.11489415306433</v>
      </c>
    </row>
    <row r="7" spans="1:50" ht="18" customHeight="1">
      <c r="A7" s="105">
        <f aca="true" t="shared" si="9" ref="A7:A22">A6+1</f>
        <v>4</v>
      </c>
      <c r="B7" s="106" t="s">
        <v>37</v>
      </c>
      <c r="C7" s="114">
        <v>1.5</v>
      </c>
      <c r="D7" s="115">
        <v>1.4</v>
      </c>
      <c r="E7" s="115">
        <v>1.4</v>
      </c>
      <c r="F7" s="83">
        <v>76.8</v>
      </c>
      <c r="G7" s="8">
        <v>86.6</v>
      </c>
      <c r="H7" s="8">
        <v>142</v>
      </c>
      <c r="I7" s="22">
        <v>30.8</v>
      </c>
      <c r="J7" s="12">
        <v>54.2</v>
      </c>
      <c r="K7" s="8">
        <v>47.1</v>
      </c>
      <c r="L7" s="8">
        <v>54.3</v>
      </c>
      <c r="M7" s="13">
        <v>13.7</v>
      </c>
      <c r="N7" s="130">
        <f aca="true" t="shared" si="10" ref="N7:N13">SUM(R7,V7,Z7,AD7,AH7,AL7)</f>
        <v>1.7</v>
      </c>
      <c r="O7" s="128">
        <f aca="true" t="shared" si="11" ref="O7:O13">SUM(S7,W7,AA7,AE7,AI7,AM7)</f>
        <v>1.3</v>
      </c>
      <c r="P7" s="128">
        <f aca="true" t="shared" si="12" ref="P7:P13">SUM(T7,X7,AB7,AF7,AJ7,AN7)</f>
        <v>2.9000000000000004</v>
      </c>
      <c r="Q7" s="129">
        <f aca="true" t="shared" si="13" ref="Q7:Q13">SUM(U7,Y7,AC7,AG7,AK7,AO7)</f>
        <v>1.5999999999999999</v>
      </c>
      <c r="R7" s="12">
        <v>0.1</v>
      </c>
      <c r="S7" s="8">
        <v>0.1</v>
      </c>
      <c r="T7" s="8">
        <v>1.4</v>
      </c>
      <c r="U7" s="13">
        <v>0.8</v>
      </c>
      <c r="V7" s="12">
        <v>0.2</v>
      </c>
      <c r="W7" s="8"/>
      <c r="X7" s="8"/>
      <c r="Y7" s="13"/>
      <c r="Z7" s="12"/>
      <c r="AA7" s="8"/>
      <c r="AB7" s="8"/>
      <c r="AC7" s="13"/>
      <c r="AD7" s="12">
        <v>1.4</v>
      </c>
      <c r="AE7" s="8">
        <v>1.2</v>
      </c>
      <c r="AF7" s="8">
        <v>1.3</v>
      </c>
      <c r="AG7" s="13">
        <v>0.6</v>
      </c>
      <c r="AH7" s="12"/>
      <c r="AI7" s="8"/>
      <c r="AJ7" s="8">
        <v>0.1</v>
      </c>
      <c r="AK7" s="13"/>
      <c r="AL7" s="12"/>
      <c r="AM7" s="8"/>
      <c r="AN7" s="8">
        <v>0.1</v>
      </c>
      <c r="AO7" s="13">
        <v>0.2</v>
      </c>
      <c r="AP7" s="2"/>
      <c r="AQ7" s="25">
        <f t="shared" si="1"/>
        <v>20.9</v>
      </c>
      <c r="AR7" s="24">
        <f t="shared" si="2"/>
        <v>22.95</v>
      </c>
      <c r="AS7" s="26">
        <f t="shared" si="3"/>
        <v>38.4</v>
      </c>
      <c r="AT7" s="27">
        <f t="shared" si="4"/>
        <v>0.4264657324859668</v>
      </c>
      <c r="AU7" s="27">
        <f t="shared" si="5"/>
        <v>0.297677058678633</v>
      </c>
      <c r="AV7" s="27">
        <f t="shared" si="6"/>
        <v>0.4294094954305402</v>
      </c>
      <c r="AW7" s="28">
        <f t="shared" si="8"/>
        <v>0.38549297080971917</v>
      </c>
      <c r="AX7" s="29">
        <f t="shared" si="7"/>
        <v>35.43124202589526</v>
      </c>
    </row>
    <row r="8" spans="1:50" ht="14.25" customHeight="1">
      <c r="A8" s="105">
        <f t="shared" si="9"/>
        <v>5</v>
      </c>
      <c r="B8" s="106" t="s">
        <v>38</v>
      </c>
      <c r="C8" s="114">
        <v>3.7</v>
      </c>
      <c r="D8" s="115">
        <v>3.8</v>
      </c>
      <c r="E8" s="115">
        <v>3.7</v>
      </c>
      <c r="F8" s="83">
        <v>291.3</v>
      </c>
      <c r="G8" s="8">
        <v>447.6</v>
      </c>
      <c r="H8" s="8">
        <v>595.2</v>
      </c>
      <c r="I8" s="22">
        <v>206</v>
      </c>
      <c r="J8" s="12">
        <v>76.8</v>
      </c>
      <c r="K8" s="8">
        <v>108.9</v>
      </c>
      <c r="L8" s="8">
        <v>123</v>
      </c>
      <c r="M8" s="13">
        <v>32.1</v>
      </c>
      <c r="N8" s="130">
        <f t="shared" si="10"/>
        <v>25.7</v>
      </c>
      <c r="O8" s="128">
        <f t="shared" si="11"/>
        <v>31.1</v>
      </c>
      <c r="P8" s="128">
        <f t="shared" si="12"/>
        <v>79.2</v>
      </c>
      <c r="Q8" s="129">
        <f t="shared" si="13"/>
        <v>23.799999999999997</v>
      </c>
      <c r="R8" s="12">
        <v>0.3</v>
      </c>
      <c r="S8" s="8">
        <v>0.1</v>
      </c>
      <c r="T8" s="8">
        <v>5.9</v>
      </c>
      <c r="U8" s="13">
        <v>2.1</v>
      </c>
      <c r="V8" s="12">
        <v>2.9</v>
      </c>
      <c r="W8" s="8"/>
      <c r="X8" s="8"/>
      <c r="Y8" s="13"/>
      <c r="Z8" s="12"/>
      <c r="AA8" s="8"/>
      <c r="AB8" s="8"/>
      <c r="AC8" s="13"/>
      <c r="AD8" s="12">
        <v>13.2</v>
      </c>
      <c r="AE8" s="8">
        <v>11</v>
      </c>
      <c r="AF8" s="8">
        <v>10.7</v>
      </c>
      <c r="AG8" s="13">
        <v>5</v>
      </c>
      <c r="AH8" s="12"/>
      <c r="AI8" s="8"/>
      <c r="AJ8" s="8">
        <v>0.3</v>
      </c>
      <c r="AK8" s="13"/>
      <c r="AL8" s="12">
        <v>9.3</v>
      </c>
      <c r="AM8" s="8">
        <v>20</v>
      </c>
      <c r="AN8" s="8">
        <v>62.3</v>
      </c>
      <c r="AO8" s="13">
        <v>16.7</v>
      </c>
      <c r="AP8" s="2"/>
      <c r="AQ8" s="25">
        <f t="shared" si="1"/>
        <v>98.525</v>
      </c>
      <c r="AR8" s="24">
        <f t="shared" si="2"/>
        <v>143</v>
      </c>
      <c r="AS8" s="26">
        <f t="shared" si="3"/>
        <v>228</v>
      </c>
      <c r="AT8" s="27">
        <f t="shared" si="4"/>
        <v>0.815030446654207</v>
      </c>
      <c r="AU8" s="27">
        <f t="shared" si="5"/>
        <v>0.6833499271581507</v>
      </c>
      <c r="AV8" s="27">
        <f t="shared" si="6"/>
        <v>0.9647206569638824</v>
      </c>
      <c r="AW8" s="28">
        <f t="shared" si="8"/>
        <v>0.8198043577310627</v>
      </c>
      <c r="AX8" s="29">
        <f t="shared" si="7"/>
        <v>196.25905474216208</v>
      </c>
    </row>
    <row r="9" spans="1:50" ht="17.25" customHeight="1">
      <c r="A9" s="105">
        <f t="shared" si="9"/>
        <v>6</v>
      </c>
      <c r="B9" s="106" t="s">
        <v>39</v>
      </c>
      <c r="C9" s="114">
        <v>3.5</v>
      </c>
      <c r="D9" s="115">
        <v>3.5</v>
      </c>
      <c r="E9" s="115">
        <v>3.4</v>
      </c>
      <c r="F9" s="83">
        <v>97.2</v>
      </c>
      <c r="G9" s="8">
        <v>222</v>
      </c>
      <c r="H9" s="8">
        <v>99.6</v>
      </c>
      <c r="I9" s="22">
        <v>41.6</v>
      </c>
      <c r="J9" s="12">
        <v>54.5</v>
      </c>
      <c r="K9" s="8">
        <v>60.6</v>
      </c>
      <c r="L9" s="8">
        <v>45</v>
      </c>
      <c r="M9" s="13">
        <v>9.8</v>
      </c>
      <c r="N9" s="130">
        <f t="shared" si="10"/>
        <v>3.5</v>
      </c>
      <c r="O9" s="128">
        <f t="shared" si="11"/>
        <v>3.6</v>
      </c>
      <c r="P9" s="128">
        <f t="shared" si="12"/>
        <v>12.9</v>
      </c>
      <c r="Q9" s="129">
        <f t="shared" si="13"/>
        <v>5.8</v>
      </c>
      <c r="R9" s="12">
        <v>1.1</v>
      </c>
      <c r="S9" s="8">
        <v>0.3</v>
      </c>
      <c r="T9" s="8">
        <v>6.4</v>
      </c>
      <c r="U9" s="13">
        <v>2.8</v>
      </c>
      <c r="V9" s="12">
        <v>0.4</v>
      </c>
      <c r="W9" s="8"/>
      <c r="X9" s="8"/>
      <c r="Y9" s="13"/>
      <c r="Z9" s="12"/>
      <c r="AA9" s="8"/>
      <c r="AB9" s="8"/>
      <c r="AC9" s="13"/>
      <c r="AD9" s="12">
        <v>0.7</v>
      </c>
      <c r="AE9" s="8">
        <v>0.6</v>
      </c>
      <c r="AF9" s="8">
        <v>0.5</v>
      </c>
      <c r="AG9" s="13">
        <v>0.5</v>
      </c>
      <c r="AH9" s="12"/>
      <c r="AI9" s="8"/>
      <c r="AJ9" s="8">
        <v>1.1</v>
      </c>
      <c r="AK9" s="13"/>
      <c r="AL9" s="12">
        <v>1.3</v>
      </c>
      <c r="AM9" s="8">
        <v>2.7</v>
      </c>
      <c r="AN9" s="8">
        <v>4.9</v>
      </c>
      <c r="AO9" s="13">
        <v>2.5</v>
      </c>
      <c r="AP9" s="2"/>
      <c r="AQ9" s="25">
        <f t="shared" si="1"/>
        <v>27.8</v>
      </c>
      <c r="AR9" s="24">
        <f t="shared" si="2"/>
        <v>59.1</v>
      </c>
      <c r="AS9" s="26">
        <f t="shared" si="3"/>
        <v>37.8</v>
      </c>
      <c r="AT9" s="27">
        <f t="shared" si="4"/>
        <v>0.24311170259282047</v>
      </c>
      <c r="AU9" s="27">
        <f t="shared" si="5"/>
        <v>0.30662682645589906</v>
      </c>
      <c r="AV9" s="27">
        <f t="shared" si="6"/>
        <v>0.1740529296735921</v>
      </c>
      <c r="AW9" s="28">
        <f t="shared" si="8"/>
        <v>0.2419100781308396</v>
      </c>
      <c r="AX9" s="29">
        <f t="shared" si="7"/>
        <v>53.77603262855623</v>
      </c>
    </row>
    <row r="10" spans="1:50" ht="18" customHeight="1">
      <c r="A10" s="105">
        <f t="shared" si="9"/>
        <v>7</v>
      </c>
      <c r="B10" s="106" t="s">
        <v>40</v>
      </c>
      <c r="C10" s="114">
        <v>2.4</v>
      </c>
      <c r="D10" s="115">
        <v>2.2</v>
      </c>
      <c r="E10" s="115">
        <v>2.2</v>
      </c>
      <c r="F10" s="83">
        <v>50.3</v>
      </c>
      <c r="G10" s="8">
        <v>94.8</v>
      </c>
      <c r="H10" s="8">
        <v>98.4</v>
      </c>
      <c r="I10" s="22">
        <v>40.8</v>
      </c>
      <c r="J10" s="12">
        <v>80.2</v>
      </c>
      <c r="K10" s="8">
        <v>92.7</v>
      </c>
      <c r="L10" s="8">
        <v>62.7</v>
      </c>
      <c r="M10" s="13">
        <v>11.5</v>
      </c>
      <c r="N10" s="130">
        <f t="shared" si="10"/>
        <v>11</v>
      </c>
      <c r="O10" s="128">
        <f t="shared" si="11"/>
        <v>11.6</v>
      </c>
      <c r="P10" s="128">
        <f t="shared" si="12"/>
        <v>17.1</v>
      </c>
      <c r="Q10" s="129">
        <f t="shared" si="13"/>
        <v>10</v>
      </c>
      <c r="R10" s="12">
        <v>0.1</v>
      </c>
      <c r="S10" s="8">
        <v>0.3</v>
      </c>
      <c r="T10" s="8">
        <v>3.2</v>
      </c>
      <c r="U10" s="13">
        <v>0.7</v>
      </c>
      <c r="V10" s="12">
        <v>1.5</v>
      </c>
      <c r="W10" s="8"/>
      <c r="X10" s="8"/>
      <c r="Y10" s="13"/>
      <c r="Z10" s="12"/>
      <c r="AA10" s="8"/>
      <c r="AB10" s="8"/>
      <c r="AC10" s="13"/>
      <c r="AD10" s="12">
        <v>6.5</v>
      </c>
      <c r="AE10" s="8">
        <v>5.3</v>
      </c>
      <c r="AF10" s="8">
        <v>4.9</v>
      </c>
      <c r="AG10" s="22">
        <v>2.9</v>
      </c>
      <c r="AH10" s="12"/>
      <c r="AI10" s="8"/>
      <c r="AJ10" s="8">
        <v>0.1</v>
      </c>
      <c r="AK10" s="13"/>
      <c r="AL10" s="12">
        <v>2.9</v>
      </c>
      <c r="AM10" s="8">
        <v>6</v>
      </c>
      <c r="AN10" s="8">
        <v>8.9</v>
      </c>
      <c r="AO10" s="13">
        <v>6.4</v>
      </c>
      <c r="AP10" s="2"/>
      <c r="AQ10" s="25">
        <f t="shared" si="1"/>
        <v>23.575</v>
      </c>
      <c r="AR10" s="24">
        <f t="shared" si="2"/>
        <v>35.3</v>
      </c>
      <c r="AS10" s="26">
        <f t="shared" si="3"/>
        <v>41.7</v>
      </c>
      <c r="AT10" s="27">
        <f t="shared" si="4"/>
        <v>0.3006557907702353</v>
      </c>
      <c r="AU10" s="27">
        <f t="shared" si="5"/>
        <v>0.2913685925905732</v>
      </c>
      <c r="AV10" s="27">
        <f t="shared" si="6"/>
        <v>0.29674391978261044</v>
      </c>
      <c r="AW10" s="28">
        <f t="shared" si="8"/>
        <v>0.2963855036867013</v>
      </c>
      <c r="AX10" s="29">
        <f t="shared" si="7"/>
        <v>43.07917014210245</v>
      </c>
    </row>
    <row r="11" spans="1:50" ht="17.25" customHeight="1">
      <c r="A11" s="105">
        <f t="shared" si="9"/>
        <v>8</v>
      </c>
      <c r="B11" s="106" t="s">
        <v>41</v>
      </c>
      <c r="C11" s="114">
        <v>2.8</v>
      </c>
      <c r="D11" s="115">
        <v>3</v>
      </c>
      <c r="E11" s="115">
        <v>3</v>
      </c>
      <c r="F11" s="83">
        <v>102.3</v>
      </c>
      <c r="G11" s="8">
        <v>194.2</v>
      </c>
      <c r="H11" s="8">
        <v>223.2</v>
      </c>
      <c r="I11" s="22">
        <v>73.6</v>
      </c>
      <c r="J11" s="12">
        <v>171</v>
      </c>
      <c r="K11" s="8">
        <v>101.5</v>
      </c>
      <c r="L11" s="8">
        <v>267.2</v>
      </c>
      <c r="M11" s="13">
        <v>86.3</v>
      </c>
      <c r="N11" s="130">
        <f t="shared" si="10"/>
        <v>7.2</v>
      </c>
      <c r="O11" s="128">
        <f t="shared" si="11"/>
        <v>9.5</v>
      </c>
      <c r="P11" s="128">
        <f t="shared" si="12"/>
        <v>15.8</v>
      </c>
      <c r="Q11" s="129">
        <f t="shared" si="13"/>
        <v>7</v>
      </c>
      <c r="R11" s="12">
        <v>0.4</v>
      </c>
      <c r="S11" s="8">
        <v>0.3</v>
      </c>
      <c r="T11" s="8">
        <v>5.5</v>
      </c>
      <c r="U11" s="13">
        <v>2.5</v>
      </c>
      <c r="V11" s="12">
        <v>0.3</v>
      </c>
      <c r="W11" s="8"/>
      <c r="X11" s="8"/>
      <c r="Y11" s="13"/>
      <c r="Z11" s="12"/>
      <c r="AA11" s="8"/>
      <c r="AB11" s="8"/>
      <c r="AC11" s="13"/>
      <c r="AD11" s="12">
        <v>3.3</v>
      </c>
      <c r="AE11" s="8">
        <v>2.6</v>
      </c>
      <c r="AF11" s="8">
        <v>2.6</v>
      </c>
      <c r="AG11" s="22">
        <v>1.2</v>
      </c>
      <c r="AH11" s="12"/>
      <c r="AI11" s="8"/>
      <c r="AJ11" s="8">
        <v>0.5</v>
      </c>
      <c r="AK11" s="13"/>
      <c r="AL11" s="12">
        <v>3.2</v>
      </c>
      <c r="AM11" s="8">
        <v>6.6</v>
      </c>
      <c r="AN11" s="8">
        <v>7.2</v>
      </c>
      <c r="AO11" s="13">
        <v>3.3</v>
      </c>
      <c r="AP11" s="2"/>
      <c r="AQ11" s="25">
        <f t="shared" si="1"/>
        <v>32.775</v>
      </c>
      <c r="AR11" s="24">
        <f t="shared" si="2"/>
        <v>58.05</v>
      </c>
      <c r="AS11" s="26">
        <f t="shared" si="3"/>
        <v>71.6</v>
      </c>
      <c r="AT11" s="27">
        <f t="shared" si="4"/>
        <v>0.3582727541582595</v>
      </c>
      <c r="AU11" s="27">
        <f t="shared" si="5"/>
        <v>0.35137566534222947</v>
      </c>
      <c r="AV11" s="27">
        <f t="shared" si="6"/>
        <v>0.37364590123226854</v>
      </c>
      <c r="AW11" s="28">
        <f t="shared" si="8"/>
        <v>0.3611623194734796</v>
      </c>
      <c r="AX11" s="29">
        <f t="shared" si="7"/>
        <v>67.93390244871519</v>
      </c>
    </row>
    <row r="12" spans="1:50" ht="18" customHeight="1">
      <c r="A12" s="105">
        <f t="shared" si="9"/>
        <v>9</v>
      </c>
      <c r="B12" s="106" t="s">
        <v>42</v>
      </c>
      <c r="C12" s="114">
        <v>2.3</v>
      </c>
      <c r="D12" s="115">
        <v>2.4</v>
      </c>
      <c r="E12" s="115">
        <v>2.4</v>
      </c>
      <c r="F12" s="83">
        <v>21.5</v>
      </c>
      <c r="G12" s="8">
        <v>42.5</v>
      </c>
      <c r="H12" s="8">
        <v>36.8</v>
      </c>
      <c r="I12" s="22">
        <v>21.6</v>
      </c>
      <c r="J12" s="12">
        <v>37.4</v>
      </c>
      <c r="K12" s="8">
        <v>56.7</v>
      </c>
      <c r="L12" s="8">
        <v>27.3</v>
      </c>
      <c r="M12" s="13">
        <v>13</v>
      </c>
      <c r="N12" s="130">
        <f t="shared" si="10"/>
        <v>6.699999999999999</v>
      </c>
      <c r="O12" s="128">
        <f t="shared" si="11"/>
        <v>7</v>
      </c>
      <c r="P12" s="128">
        <f t="shared" si="12"/>
        <v>11.899999999999999</v>
      </c>
      <c r="Q12" s="129">
        <f t="shared" si="13"/>
        <v>7.5</v>
      </c>
      <c r="R12" s="12">
        <v>0.1</v>
      </c>
      <c r="S12" s="8">
        <v>0.2</v>
      </c>
      <c r="T12" s="8">
        <v>2.1</v>
      </c>
      <c r="U12" s="13">
        <v>2.2</v>
      </c>
      <c r="V12" s="12">
        <v>0.5</v>
      </c>
      <c r="W12" s="8"/>
      <c r="X12" s="8"/>
      <c r="Y12" s="13"/>
      <c r="Z12" s="12"/>
      <c r="AA12" s="8"/>
      <c r="AB12" s="8"/>
      <c r="AC12" s="13"/>
      <c r="AD12" s="12">
        <v>4.6</v>
      </c>
      <c r="AE12" s="8">
        <v>3.6</v>
      </c>
      <c r="AF12" s="8">
        <v>3.5</v>
      </c>
      <c r="AG12" s="22">
        <v>1.6</v>
      </c>
      <c r="AH12" s="12"/>
      <c r="AI12" s="8"/>
      <c r="AJ12" s="8">
        <v>0.6</v>
      </c>
      <c r="AK12" s="13"/>
      <c r="AL12" s="12">
        <v>1.5</v>
      </c>
      <c r="AM12" s="8">
        <v>3.2</v>
      </c>
      <c r="AN12" s="8">
        <v>5.7</v>
      </c>
      <c r="AO12" s="13">
        <v>3.7</v>
      </c>
      <c r="AP12" s="2"/>
      <c r="AQ12" s="25">
        <f t="shared" si="1"/>
        <v>12.075</v>
      </c>
      <c r="AR12" s="24">
        <f t="shared" si="2"/>
        <v>17.625</v>
      </c>
      <c r="AS12" s="26">
        <f t="shared" si="3"/>
        <v>21.099999999999998</v>
      </c>
      <c r="AT12" s="27">
        <f t="shared" si="4"/>
        <v>0.16068983939363582</v>
      </c>
      <c r="AU12" s="27">
        <f t="shared" si="5"/>
        <v>0.13335478255074926</v>
      </c>
      <c r="AV12" s="27">
        <f t="shared" si="6"/>
        <v>0.13763841682962408</v>
      </c>
      <c r="AW12" s="28">
        <f t="shared" si="8"/>
        <v>0.14365779001665613</v>
      </c>
      <c r="AX12" s="29">
        <f t="shared" si="7"/>
        <v>21.801631132745136</v>
      </c>
    </row>
    <row r="13" spans="1:50" ht="15.75" customHeight="1">
      <c r="A13" s="105">
        <f t="shared" si="9"/>
        <v>10</v>
      </c>
      <c r="B13" s="106" t="s">
        <v>43</v>
      </c>
      <c r="C13" s="114">
        <v>1.3</v>
      </c>
      <c r="D13" s="115">
        <v>1.3</v>
      </c>
      <c r="E13" s="115">
        <v>1.3</v>
      </c>
      <c r="F13" s="83">
        <v>79.4</v>
      </c>
      <c r="G13" s="8">
        <v>150.8</v>
      </c>
      <c r="H13" s="8">
        <v>236</v>
      </c>
      <c r="I13" s="22">
        <v>101.6</v>
      </c>
      <c r="J13" s="12">
        <v>28.1</v>
      </c>
      <c r="K13" s="8">
        <v>55.3</v>
      </c>
      <c r="L13" s="8">
        <v>35.5</v>
      </c>
      <c r="M13" s="13">
        <v>22.2</v>
      </c>
      <c r="N13" s="130">
        <f t="shared" si="10"/>
        <v>1.9000000000000001</v>
      </c>
      <c r="O13" s="128">
        <f t="shared" si="11"/>
        <v>3.7</v>
      </c>
      <c r="P13" s="128">
        <f t="shared" si="12"/>
        <v>9.4</v>
      </c>
      <c r="Q13" s="129">
        <f t="shared" si="13"/>
        <v>4.2</v>
      </c>
      <c r="R13" s="12">
        <v>0.1</v>
      </c>
      <c r="S13" s="8">
        <v>0.1</v>
      </c>
      <c r="T13" s="8">
        <v>2.3</v>
      </c>
      <c r="U13" s="13">
        <v>0.6</v>
      </c>
      <c r="V13" s="12"/>
      <c r="W13" s="8"/>
      <c r="X13" s="8"/>
      <c r="Y13" s="13"/>
      <c r="Z13" s="12"/>
      <c r="AA13" s="8"/>
      <c r="AB13" s="8"/>
      <c r="AC13" s="13"/>
      <c r="AD13" s="12"/>
      <c r="AE13" s="8"/>
      <c r="AF13" s="8">
        <v>0.1</v>
      </c>
      <c r="AG13" s="22">
        <v>0.1</v>
      </c>
      <c r="AH13" s="12"/>
      <c r="AI13" s="8"/>
      <c r="AJ13" s="8">
        <v>0.3</v>
      </c>
      <c r="AK13" s="13"/>
      <c r="AL13" s="12">
        <v>1.8</v>
      </c>
      <c r="AM13" s="8">
        <v>3.6</v>
      </c>
      <c r="AN13" s="8">
        <v>6.7</v>
      </c>
      <c r="AO13" s="13">
        <v>3.5</v>
      </c>
      <c r="AP13" s="2"/>
      <c r="AQ13" s="25">
        <f t="shared" si="1"/>
        <v>21.75</v>
      </c>
      <c r="AR13" s="24">
        <f t="shared" si="2"/>
        <v>41.400000000000006</v>
      </c>
      <c r="AS13" s="26">
        <f t="shared" si="3"/>
        <v>68.4</v>
      </c>
      <c r="AT13" s="27">
        <f t="shared" si="4"/>
        <v>0.5120884991665318</v>
      </c>
      <c r="AU13" s="27">
        <f t="shared" si="5"/>
        <v>0.5782926871464243</v>
      </c>
      <c r="AV13" s="27">
        <f t="shared" si="6"/>
        <v>0.8237230224845459</v>
      </c>
      <c r="AW13" s="28">
        <f t="shared" si="8"/>
        <v>0.6380347362658341</v>
      </c>
      <c r="AX13" s="29">
        <f t="shared" si="7"/>
        <v>53.18759928383334</v>
      </c>
    </row>
    <row r="14" spans="1:50" ht="15.75" customHeight="1">
      <c r="A14" s="105">
        <f t="shared" si="9"/>
        <v>11</v>
      </c>
      <c r="B14" s="106" t="s">
        <v>44</v>
      </c>
      <c r="C14" s="114">
        <v>2.3</v>
      </c>
      <c r="D14" s="115">
        <v>2.2</v>
      </c>
      <c r="E14" s="115">
        <v>2.2</v>
      </c>
      <c r="F14" s="83">
        <v>20</v>
      </c>
      <c r="G14" s="8">
        <v>63.7</v>
      </c>
      <c r="H14" s="8">
        <v>41.6</v>
      </c>
      <c r="I14" s="22">
        <v>19.6</v>
      </c>
      <c r="J14" s="12">
        <v>141</v>
      </c>
      <c r="K14" s="8">
        <v>251.8</v>
      </c>
      <c r="L14" s="8">
        <v>268.7</v>
      </c>
      <c r="M14" s="13">
        <v>44.7</v>
      </c>
      <c r="N14" s="130">
        <f aca="true" t="shared" si="14" ref="N14:N22">SUM(R14,V14,Z14,AD14,AH14,AL14)</f>
        <v>2.7</v>
      </c>
      <c r="O14" s="128">
        <f aca="true" t="shared" si="15" ref="O14:O22">SUM(S14,W14,AA14,AE14,AI14,AM14)</f>
        <v>5.3999999999999995</v>
      </c>
      <c r="P14" s="128">
        <f aca="true" t="shared" si="16" ref="P14:P22">SUM(T14,X14,AB14,AF14,AJ14,AN14)</f>
        <v>11.799999999999999</v>
      </c>
      <c r="Q14" s="129">
        <f aca="true" t="shared" si="17" ref="Q14:Q22">SUM(U14,Y14,AC14,AG14,AK14,AO14)</f>
        <v>4.199999999999999</v>
      </c>
      <c r="R14" s="12">
        <v>0.2</v>
      </c>
      <c r="S14" s="8">
        <v>0.1</v>
      </c>
      <c r="T14" s="8">
        <v>3.4</v>
      </c>
      <c r="U14" s="13">
        <v>1.4</v>
      </c>
      <c r="V14" s="12"/>
      <c r="W14" s="8"/>
      <c r="X14" s="8"/>
      <c r="Y14" s="13"/>
      <c r="Z14" s="12"/>
      <c r="AA14" s="8"/>
      <c r="AB14" s="8"/>
      <c r="AC14" s="13"/>
      <c r="AD14" s="12"/>
      <c r="AE14" s="8"/>
      <c r="AF14" s="8"/>
      <c r="AG14" s="22"/>
      <c r="AH14" s="12"/>
      <c r="AI14" s="8"/>
      <c r="AJ14" s="8">
        <v>0.3</v>
      </c>
      <c r="AK14" s="13"/>
      <c r="AL14" s="12">
        <v>2.5</v>
      </c>
      <c r="AM14" s="8">
        <v>5.3</v>
      </c>
      <c r="AN14" s="8">
        <v>8.1</v>
      </c>
      <c r="AO14" s="13">
        <v>2.8</v>
      </c>
      <c r="AP14" s="2"/>
      <c r="AQ14" s="25">
        <f t="shared" si="1"/>
        <v>7.7</v>
      </c>
      <c r="AR14" s="24">
        <f t="shared" si="2"/>
        <v>21.325</v>
      </c>
      <c r="AS14" s="26">
        <f t="shared" si="3"/>
        <v>22.2</v>
      </c>
      <c r="AT14" s="27">
        <f t="shared" si="4"/>
        <v>0.10246888309159387</v>
      </c>
      <c r="AU14" s="27">
        <f t="shared" si="5"/>
        <v>0.1760179953822655</v>
      </c>
      <c r="AV14" s="27">
        <f t="shared" si="6"/>
        <v>0.15797877743822428</v>
      </c>
      <c r="AW14" s="28">
        <f t="shared" si="8"/>
        <v>0.14484646736055873</v>
      </c>
      <c r="AX14" s="29">
        <f t="shared" si="7"/>
        <v>20.74360184909738</v>
      </c>
    </row>
    <row r="15" spans="1:50" ht="15.75" customHeight="1">
      <c r="A15" s="105">
        <f t="shared" si="9"/>
        <v>12</v>
      </c>
      <c r="B15" s="106" t="s">
        <v>45</v>
      </c>
      <c r="C15" s="114">
        <v>1.2</v>
      </c>
      <c r="D15" s="115">
        <v>1.2</v>
      </c>
      <c r="E15" s="115">
        <v>1.2</v>
      </c>
      <c r="F15" s="83">
        <v>21.5</v>
      </c>
      <c r="G15" s="8">
        <v>39.2</v>
      </c>
      <c r="H15" s="8">
        <v>24.4</v>
      </c>
      <c r="I15" s="22">
        <v>15.2</v>
      </c>
      <c r="J15" s="12">
        <v>47.1</v>
      </c>
      <c r="K15" s="8">
        <v>36</v>
      </c>
      <c r="L15" s="8">
        <v>41.3</v>
      </c>
      <c r="M15" s="13">
        <v>11.3</v>
      </c>
      <c r="N15" s="130">
        <f t="shared" si="14"/>
        <v>2.1</v>
      </c>
      <c r="O15" s="128">
        <f t="shared" si="15"/>
        <v>2.2</v>
      </c>
      <c r="P15" s="128">
        <f t="shared" si="16"/>
        <v>4.1</v>
      </c>
      <c r="Q15" s="129">
        <f t="shared" si="17"/>
        <v>3.6</v>
      </c>
      <c r="R15" s="12">
        <v>0.1</v>
      </c>
      <c r="S15" s="8">
        <v>0.1</v>
      </c>
      <c r="T15" s="8">
        <v>1.1</v>
      </c>
      <c r="U15" s="13">
        <v>0.4</v>
      </c>
      <c r="V15" s="12">
        <v>0.2</v>
      </c>
      <c r="W15" s="8"/>
      <c r="X15" s="8"/>
      <c r="Y15" s="13"/>
      <c r="Z15" s="12"/>
      <c r="AA15" s="8"/>
      <c r="AB15" s="8"/>
      <c r="AC15" s="13"/>
      <c r="AD15" s="12">
        <v>1.2</v>
      </c>
      <c r="AE15" s="8">
        <v>1</v>
      </c>
      <c r="AF15" s="8">
        <v>1</v>
      </c>
      <c r="AG15" s="22">
        <v>0.5</v>
      </c>
      <c r="AH15" s="12"/>
      <c r="AI15" s="8"/>
      <c r="AJ15" s="8">
        <v>0.1</v>
      </c>
      <c r="AK15" s="13"/>
      <c r="AL15" s="12">
        <v>0.6</v>
      </c>
      <c r="AM15" s="8">
        <v>1.1</v>
      </c>
      <c r="AN15" s="8">
        <v>1.9</v>
      </c>
      <c r="AO15" s="13">
        <v>2.7</v>
      </c>
      <c r="AP15" s="2"/>
      <c r="AQ15" s="25">
        <f t="shared" si="1"/>
        <v>7.475</v>
      </c>
      <c r="AR15" s="24">
        <f t="shared" si="2"/>
        <v>12</v>
      </c>
      <c r="AS15" s="26">
        <f t="shared" si="3"/>
        <v>10.2</v>
      </c>
      <c r="AT15" s="27">
        <f t="shared" si="4"/>
        <v>0.1906597697567346</v>
      </c>
      <c r="AU15" s="27">
        <f t="shared" si="5"/>
        <v>0.18158949113293515</v>
      </c>
      <c r="AV15" s="27">
        <f t="shared" si="6"/>
        <v>0.13307221342769343</v>
      </c>
      <c r="AW15" s="28">
        <f t="shared" si="8"/>
        <v>0.16844049143912107</v>
      </c>
      <c r="AX15" s="29">
        <f t="shared" si="7"/>
        <v>12.961356566599555</v>
      </c>
    </row>
    <row r="16" spans="1:50" ht="15.75" customHeight="1">
      <c r="A16" s="105">
        <f t="shared" si="9"/>
        <v>13</v>
      </c>
      <c r="B16" s="106" t="s">
        <v>46</v>
      </c>
      <c r="C16" s="114">
        <v>2</v>
      </c>
      <c r="D16" s="115">
        <v>2</v>
      </c>
      <c r="E16" s="115">
        <v>2</v>
      </c>
      <c r="F16" s="83">
        <v>50.2</v>
      </c>
      <c r="G16" s="8">
        <v>94.8</v>
      </c>
      <c r="H16" s="8">
        <v>57.2</v>
      </c>
      <c r="I16" s="22">
        <v>42</v>
      </c>
      <c r="J16" s="12">
        <v>16.6</v>
      </c>
      <c r="K16" s="8">
        <v>24.1</v>
      </c>
      <c r="L16" s="8">
        <v>6.3</v>
      </c>
      <c r="M16" s="13">
        <v>1.3</v>
      </c>
      <c r="N16" s="130">
        <f t="shared" si="14"/>
        <v>6.5</v>
      </c>
      <c r="O16" s="128">
        <f t="shared" si="15"/>
        <v>7</v>
      </c>
      <c r="P16" s="128">
        <f t="shared" si="16"/>
        <v>12.4</v>
      </c>
      <c r="Q16" s="129">
        <f t="shared" si="17"/>
        <v>6.1</v>
      </c>
      <c r="R16" s="12">
        <v>0.1</v>
      </c>
      <c r="S16" s="8">
        <v>0.1</v>
      </c>
      <c r="T16" s="8">
        <v>3.2</v>
      </c>
      <c r="U16" s="13">
        <v>1.6</v>
      </c>
      <c r="V16" s="12">
        <v>0.5</v>
      </c>
      <c r="W16" s="8"/>
      <c r="X16" s="8"/>
      <c r="Y16" s="13"/>
      <c r="Z16" s="12"/>
      <c r="AA16" s="8"/>
      <c r="AB16" s="8"/>
      <c r="AC16" s="13"/>
      <c r="AD16" s="12">
        <v>4.4</v>
      </c>
      <c r="AE16" s="8">
        <v>3.7</v>
      </c>
      <c r="AF16" s="8">
        <v>3.7</v>
      </c>
      <c r="AG16" s="22">
        <v>1.7</v>
      </c>
      <c r="AH16" s="12"/>
      <c r="AI16" s="8"/>
      <c r="AJ16" s="8">
        <v>0.3</v>
      </c>
      <c r="AK16" s="13"/>
      <c r="AL16" s="12">
        <v>1.5</v>
      </c>
      <c r="AM16" s="8">
        <v>3.2</v>
      </c>
      <c r="AN16" s="8">
        <v>5.2</v>
      </c>
      <c r="AO16" s="13">
        <v>2.8</v>
      </c>
      <c r="AP16" s="2"/>
      <c r="AQ16" s="25">
        <f t="shared" si="1"/>
        <v>19.05</v>
      </c>
      <c r="AR16" s="24">
        <f t="shared" si="2"/>
        <v>30.7</v>
      </c>
      <c r="AS16" s="26">
        <f t="shared" si="3"/>
        <v>26.700000000000003</v>
      </c>
      <c r="AT16" s="27">
        <f t="shared" si="4"/>
        <v>0.2915372800427393</v>
      </c>
      <c r="AU16" s="27">
        <f t="shared" si="5"/>
        <v>0.27873986888905544</v>
      </c>
      <c r="AV16" s="27">
        <f t="shared" si="6"/>
        <v>0.20900165285408323</v>
      </c>
      <c r="AW16" s="28">
        <f t="shared" si="8"/>
        <v>0.2597596005952927</v>
      </c>
      <c r="AX16" s="29">
        <f t="shared" si="7"/>
        <v>33.31381087120156</v>
      </c>
    </row>
    <row r="17" spans="1:50" ht="15.75" customHeight="1">
      <c r="A17" s="105">
        <f t="shared" si="9"/>
        <v>14</v>
      </c>
      <c r="B17" s="106" t="s">
        <v>47</v>
      </c>
      <c r="C17" s="114">
        <v>0.9</v>
      </c>
      <c r="D17" s="115">
        <v>0.9</v>
      </c>
      <c r="E17" s="115">
        <v>0.9</v>
      </c>
      <c r="F17" s="83">
        <v>16.2</v>
      </c>
      <c r="G17" s="8">
        <v>28.9</v>
      </c>
      <c r="H17" s="8">
        <v>40</v>
      </c>
      <c r="I17" s="22">
        <v>9.2</v>
      </c>
      <c r="J17" s="12">
        <v>46.1</v>
      </c>
      <c r="K17" s="8">
        <v>34.7</v>
      </c>
      <c r="L17" s="8">
        <v>16.3</v>
      </c>
      <c r="M17" s="13">
        <v>1.8</v>
      </c>
      <c r="N17" s="130">
        <f t="shared" si="14"/>
        <v>0.4</v>
      </c>
      <c r="O17" s="128">
        <f t="shared" si="15"/>
        <v>0.7</v>
      </c>
      <c r="P17" s="128">
        <f t="shared" si="16"/>
        <v>2.7</v>
      </c>
      <c r="Q17" s="129">
        <f t="shared" si="17"/>
        <v>1.1</v>
      </c>
      <c r="R17" s="12">
        <v>0.1</v>
      </c>
      <c r="S17" s="8">
        <v>0.1</v>
      </c>
      <c r="T17" s="8">
        <v>1.7</v>
      </c>
      <c r="U17" s="13">
        <v>0.6</v>
      </c>
      <c r="V17" s="12"/>
      <c r="W17" s="8"/>
      <c r="X17" s="8"/>
      <c r="Y17" s="13"/>
      <c r="Z17" s="12"/>
      <c r="AA17" s="8"/>
      <c r="AB17" s="8"/>
      <c r="AC17" s="13"/>
      <c r="AD17" s="12"/>
      <c r="AE17" s="8"/>
      <c r="AF17" s="8">
        <v>0.1</v>
      </c>
      <c r="AG17" s="22"/>
      <c r="AH17" s="12"/>
      <c r="AI17" s="8"/>
      <c r="AJ17" s="8"/>
      <c r="AK17" s="13"/>
      <c r="AL17" s="12">
        <v>0.3</v>
      </c>
      <c r="AM17" s="8">
        <v>0.6</v>
      </c>
      <c r="AN17" s="8">
        <v>0.9</v>
      </c>
      <c r="AO17" s="13">
        <v>0.5</v>
      </c>
      <c r="AP17" s="2"/>
      <c r="AQ17" s="25">
        <f t="shared" si="1"/>
        <v>4.45</v>
      </c>
      <c r="AR17" s="24">
        <f t="shared" si="2"/>
        <v>7.925</v>
      </c>
      <c r="AS17" s="26">
        <f t="shared" si="3"/>
        <v>12.7</v>
      </c>
      <c r="AT17" s="27">
        <f t="shared" si="4"/>
        <v>0.15133752069876816</v>
      </c>
      <c r="AU17" s="27">
        <f t="shared" si="5"/>
        <v>0.15989963524761233</v>
      </c>
      <c r="AV17" s="27">
        <f t="shared" si="6"/>
        <v>0.22091726935054987</v>
      </c>
      <c r="AW17" s="28">
        <f t="shared" si="8"/>
        <v>0.1773848084323101</v>
      </c>
      <c r="AX17" s="29">
        <f t="shared" si="7"/>
        <v>10.237210773723465</v>
      </c>
    </row>
    <row r="18" spans="1:50" ht="15.75" customHeight="1">
      <c r="A18" s="105">
        <f t="shared" si="9"/>
        <v>15</v>
      </c>
      <c r="B18" s="106" t="s">
        <v>48</v>
      </c>
      <c r="C18" s="114">
        <v>5.5</v>
      </c>
      <c r="D18" s="115">
        <v>5.5</v>
      </c>
      <c r="E18" s="115">
        <v>5.4</v>
      </c>
      <c r="F18" s="83">
        <v>110.9</v>
      </c>
      <c r="G18" s="8">
        <v>209</v>
      </c>
      <c r="H18" s="8">
        <v>107.6</v>
      </c>
      <c r="I18" s="22">
        <v>49.6</v>
      </c>
      <c r="J18" s="12">
        <v>88.2</v>
      </c>
      <c r="K18" s="8">
        <v>144.9</v>
      </c>
      <c r="L18" s="8">
        <v>117.1</v>
      </c>
      <c r="M18" s="13">
        <v>20.2</v>
      </c>
      <c r="N18" s="130">
        <f t="shared" si="14"/>
        <v>7.5</v>
      </c>
      <c r="O18" s="128">
        <f t="shared" si="15"/>
        <v>11.4</v>
      </c>
      <c r="P18" s="128">
        <f t="shared" si="16"/>
        <v>28.2</v>
      </c>
      <c r="Q18" s="129">
        <f t="shared" si="17"/>
        <v>13.8</v>
      </c>
      <c r="R18" s="12">
        <v>0.1</v>
      </c>
      <c r="S18" s="8">
        <v>0.1</v>
      </c>
      <c r="T18" s="8">
        <v>10.6</v>
      </c>
      <c r="U18" s="13">
        <v>4.7</v>
      </c>
      <c r="V18" s="12">
        <v>0.2</v>
      </c>
      <c r="W18" s="8"/>
      <c r="X18" s="8"/>
      <c r="Y18" s="13"/>
      <c r="Z18" s="12"/>
      <c r="AA18" s="8"/>
      <c r="AB18" s="8"/>
      <c r="AC18" s="13"/>
      <c r="AD18" s="12">
        <v>2.8</v>
      </c>
      <c r="AE18" s="8">
        <v>2.3</v>
      </c>
      <c r="AF18" s="8">
        <v>2</v>
      </c>
      <c r="AG18" s="22">
        <v>0.9</v>
      </c>
      <c r="AH18" s="12"/>
      <c r="AI18" s="8"/>
      <c r="AJ18" s="8">
        <v>0.5</v>
      </c>
      <c r="AK18" s="13">
        <v>0.1</v>
      </c>
      <c r="AL18" s="12">
        <v>4.4</v>
      </c>
      <c r="AM18" s="8">
        <v>9</v>
      </c>
      <c r="AN18" s="8">
        <v>15.1</v>
      </c>
      <c r="AO18" s="13">
        <v>8.1</v>
      </c>
      <c r="AP18" s="2"/>
      <c r="AQ18" s="25">
        <f t="shared" si="1"/>
        <v>35.225</v>
      </c>
      <c r="AR18" s="24">
        <f t="shared" si="2"/>
        <v>63.65</v>
      </c>
      <c r="AS18" s="26">
        <f t="shared" si="3"/>
        <v>55.099999999999994</v>
      </c>
      <c r="AT18" s="27">
        <f t="shared" si="4"/>
        <v>0.1960276915200285</v>
      </c>
      <c r="AU18" s="27">
        <f t="shared" si="5"/>
        <v>0.21014856564747858</v>
      </c>
      <c r="AV18" s="27">
        <f t="shared" si="6"/>
        <v>0.1597446396484947</v>
      </c>
      <c r="AW18" s="28">
        <f t="shared" si="8"/>
        <v>0.18881649198311953</v>
      </c>
      <c r="AX18" s="29">
        <f t="shared" si="7"/>
        <v>66.18891016766743</v>
      </c>
    </row>
    <row r="19" spans="1:50" ht="15.75" customHeight="1">
      <c r="A19" s="105">
        <f t="shared" si="9"/>
        <v>16</v>
      </c>
      <c r="B19" s="106" t="s">
        <v>49</v>
      </c>
      <c r="C19" s="114">
        <v>2</v>
      </c>
      <c r="D19" s="115">
        <v>2</v>
      </c>
      <c r="E19" s="115">
        <v>2</v>
      </c>
      <c r="F19" s="83">
        <v>68.2</v>
      </c>
      <c r="G19" s="8">
        <v>127.9</v>
      </c>
      <c r="H19" s="8">
        <v>128.4</v>
      </c>
      <c r="I19" s="22">
        <v>18</v>
      </c>
      <c r="J19" s="12">
        <v>35.5</v>
      </c>
      <c r="K19" s="8">
        <v>55.9</v>
      </c>
      <c r="L19" s="8">
        <v>53.3</v>
      </c>
      <c r="M19" s="13">
        <v>17</v>
      </c>
      <c r="N19" s="130">
        <f t="shared" si="14"/>
        <v>5.6</v>
      </c>
      <c r="O19" s="128">
        <f t="shared" si="15"/>
        <v>6.6</v>
      </c>
      <c r="P19" s="128">
        <f t="shared" si="16"/>
        <v>13.9</v>
      </c>
      <c r="Q19" s="129">
        <f t="shared" si="17"/>
        <v>6.5</v>
      </c>
      <c r="R19" s="12">
        <v>0.1</v>
      </c>
      <c r="S19" s="8">
        <v>0.1</v>
      </c>
      <c r="T19" s="8">
        <v>3.6</v>
      </c>
      <c r="U19" s="13">
        <v>1.4</v>
      </c>
      <c r="V19" s="12">
        <v>0.7</v>
      </c>
      <c r="W19" s="8"/>
      <c r="X19" s="8"/>
      <c r="Y19" s="13"/>
      <c r="Z19" s="12"/>
      <c r="AA19" s="8"/>
      <c r="AB19" s="8"/>
      <c r="AC19" s="13"/>
      <c r="AD19" s="12">
        <v>3</v>
      </c>
      <c r="AE19" s="8">
        <v>2.5</v>
      </c>
      <c r="AF19" s="8">
        <v>2.3</v>
      </c>
      <c r="AG19" s="22">
        <v>0.7</v>
      </c>
      <c r="AH19" s="12"/>
      <c r="AI19" s="8"/>
      <c r="AJ19" s="8"/>
      <c r="AK19" s="13"/>
      <c r="AL19" s="12">
        <v>1.8</v>
      </c>
      <c r="AM19" s="8">
        <v>4</v>
      </c>
      <c r="AN19" s="8">
        <v>8</v>
      </c>
      <c r="AO19" s="13">
        <v>4.4</v>
      </c>
      <c r="AP19" s="2"/>
      <c r="AQ19" s="25">
        <f t="shared" si="1"/>
        <v>22.65</v>
      </c>
      <c r="AR19" s="24">
        <f t="shared" si="2"/>
        <v>38.575</v>
      </c>
      <c r="AS19" s="26">
        <f t="shared" si="3"/>
        <v>46</v>
      </c>
      <c r="AT19" s="27">
        <f t="shared" si="4"/>
        <v>0.34663093926341443</v>
      </c>
      <c r="AU19" s="27">
        <f t="shared" si="5"/>
        <v>0.3502407310226487</v>
      </c>
      <c r="AV19" s="27">
        <f t="shared" si="6"/>
        <v>0.36007775398081754</v>
      </c>
      <c r="AW19" s="28">
        <f t="shared" si="8"/>
        <v>0.3523164747556269</v>
      </c>
      <c r="AX19" s="29">
        <f t="shared" si="7"/>
        <v>45.18410245442188</v>
      </c>
    </row>
    <row r="20" spans="1:50" ht="15.75" customHeight="1">
      <c r="A20" s="105">
        <f t="shared" si="9"/>
        <v>17</v>
      </c>
      <c r="B20" s="106" t="s">
        <v>50</v>
      </c>
      <c r="C20" s="114">
        <v>3</v>
      </c>
      <c r="D20" s="115">
        <v>3</v>
      </c>
      <c r="E20" s="115">
        <v>3</v>
      </c>
      <c r="F20" s="83">
        <v>91.6</v>
      </c>
      <c r="G20" s="8">
        <v>174.1</v>
      </c>
      <c r="H20" s="8">
        <v>246.8</v>
      </c>
      <c r="I20" s="22">
        <v>79.6</v>
      </c>
      <c r="J20" s="12">
        <v>58.5</v>
      </c>
      <c r="K20" s="8">
        <v>105</v>
      </c>
      <c r="L20" s="8">
        <v>93</v>
      </c>
      <c r="M20" s="13">
        <v>24.1</v>
      </c>
      <c r="N20" s="130">
        <f t="shared" si="14"/>
        <v>8.4</v>
      </c>
      <c r="O20" s="128">
        <f t="shared" si="15"/>
        <v>10.2</v>
      </c>
      <c r="P20" s="128">
        <f t="shared" si="16"/>
        <v>17.7</v>
      </c>
      <c r="Q20" s="129">
        <f t="shared" si="17"/>
        <v>15.1</v>
      </c>
      <c r="R20" s="12">
        <v>0.2</v>
      </c>
      <c r="S20" s="8">
        <v>0.1</v>
      </c>
      <c r="T20" s="8">
        <v>3.8</v>
      </c>
      <c r="U20" s="13">
        <v>1.7</v>
      </c>
      <c r="V20" s="12">
        <v>0.5</v>
      </c>
      <c r="W20" s="8"/>
      <c r="X20" s="8"/>
      <c r="Y20" s="13"/>
      <c r="Z20" s="12"/>
      <c r="AA20" s="8"/>
      <c r="AB20" s="8"/>
      <c r="AC20" s="13"/>
      <c r="AD20" s="12">
        <v>4.8</v>
      </c>
      <c r="AE20" s="8">
        <v>4</v>
      </c>
      <c r="AF20" s="8">
        <v>3.6</v>
      </c>
      <c r="AG20" s="22">
        <v>2.4</v>
      </c>
      <c r="AH20" s="12"/>
      <c r="AI20" s="8"/>
      <c r="AJ20" s="8">
        <v>0.1</v>
      </c>
      <c r="AK20" s="13"/>
      <c r="AL20" s="12">
        <v>2.9</v>
      </c>
      <c r="AM20" s="8">
        <v>6.1</v>
      </c>
      <c r="AN20" s="8">
        <v>10.2</v>
      </c>
      <c r="AO20" s="13">
        <v>11</v>
      </c>
      <c r="AP20" s="2"/>
      <c r="AQ20" s="25">
        <f t="shared" si="1"/>
        <v>31.299999999999997</v>
      </c>
      <c r="AR20" s="24">
        <f t="shared" si="2"/>
        <v>53.724999999999994</v>
      </c>
      <c r="AS20" s="26">
        <f t="shared" si="3"/>
        <v>79.4</v>
      </c>
      <c r="AT20" s="27">
        <f t="shared" si="4"/>
        <v>0.3193391728902096</v>
      </c>
      <c r="AU20" s="27">
        <f t="shared" si="5"/>
        <v>0.32519651370389796</v>
      </c>
      <c r="AV20" s="27">
        <f t="shared" si="6"/>
        <v>0.41435034298662193</v>
      </c>
      <c r="AW20" s="28">
        <f t="shared" si="8"/>
        <v>0.3529620098602432</v>
      </c>
      <c r="AX20" s="29">
        <f t="shared" si="7"/>
        <v>67.90033716322479</v>
      </c>
    </row>
    <row r="21" spans="1:50" ht="15.75" customHeight="1">
      <c r="A21" s="105">
        <f t="shared" si="9"/>
        <v>18</v>
      </c>
      <c r="B21" s="106" t="s">
        <v>51</v>
      </c>
      <c r="C21" s="114">
        <v>3.4</v>
      </c>
      <c r="D21" s="115">
        <v>3.4</v>
      </c>
      <c r="E21" s="115">
        <v>3.3</v>
      </c>
      <c r="F21" s="83">
        <v>143.6</v>
      </c>
      <c r="G21" s="8">
        <v>272.2</v>
      </c>
      <c r="H21" s="8">
        <v>310</v>
      </c>
      <c r="I21" s="22">
        <v>131.2</v>
      </c>
      <c r="J21" s="12">
        <v>53.2</v>
      </c>
      <c r="K21" s="8">
        <v>96.9</v>
      </c>
      <c r="L21" s="8">
        <v>90</v>
      </c>
      <c r="M21" s="13">
        <v>40</v>
      </c>
      <c r="N21" s="130">
        <f t="shared" si="14"/>
        <v>6.3</v>
      </c>
      <c r="O21" s="128">
        <f t="shared" si="15"/>
        <v>9.1</v>
      </c>
      <c r="P21" s="128">
        <f t="shared" si="16"/>
        <v>17.4</v>
      </c>
      <c r="Q21" s="129">
        <f t="shared" si="17"/>
        <v>10.6</v>
      </c>
      <c r="R21" s="12">
        <v>0.3</v>
      </c>
      <c r="S21" s="8">
        <v>0.3</v>
      </c>
      <c r="T21" s="8">
        <v>4.4</v>
      </c>
      <c r="U21" s="13">
        <v>2.1</v>
      </c>
      <c r="V21" s="12">
        <v>0.7</v>
      </c>
      <c r="W21" s="8"/>
      <c r="X21" s="8"/>
      <c r="Y21" s="13"/>
      <c r="Z21" s="12"/>
      <c r="AA21" s="8"/>
      <c r="AB21" s="8"/>
      <c r="AC21" s="13"/>
      <c r="AD21" s="12">
        <v>1.9</v>
      </c>
      <c r="AE21" s="8">
        <v>1.6</v>
      </c>
      <c r="AF21" s="8">
        <v>1.5</v>
      </c>
      <c r="AG21" s="22">
        <v>0.9</v>
      </c>
      <c r="AH21" s="12"/>
      <c r="AI21" s="8"/>
      <c r="AJ21" s="8">
        <v>1.6</v>
      </c>
      <c r="AK21" s="13"/>
      <c r="AL21" s="12">
        <v>3.4</v>
      </c>
      <c r="AM21" s="8">
        <v>7.2</v>
      </c>
      <c r="AN21" s="8">
        <v>9.9</v>
      </c>
      <c r="AO21" s="13">
        <v>7.6</v>
      </c>
      <c r="AP21" s="2"/>
      <c r="AQ21" s="25">
        <f t="shared" si="1"/>
        <v>42.199999999999996</v>
      </c>
      <c r="AR21" s="24">
        <f t="shared" si="2"/>
        <v>77.14999999999999</v>
      </c>
      <c r="AS21" s="26">
        <f t="shared" si="3"/>
        <v>94.9</v>
      </c>
      <c r="AT21" s="27">
        <f t="shared" si="4"/>
        <v>0.37989418612949194</v>
      </c>
      <c r="AU21" s="27">
        <f t="shared" si="5"/>
        <v>0.41204791885017483</v>
      </c>
      <c r="AV21" s="27">
        <f t="shared" si="6"/>
        <v>0.4502157951617864</v>
      </c>
      <c r="AW21" s="28">
        <f t="shared" si="8"/>
        <v>0.41369458227373884</v>
      </c>
      <c r="AX21" s="29">
        <f t="shared" si="7"/>
        <v>89.31052962772506</v>
      </c>
    </row>
    <row r="22" spans="1:50" ht="15.75" customHeight="1">
      <c r="A22" s="105">
        <f t="shared" si="9"/>
        <v>19</v>
      </c>
      <c r="B22" s="106" t="s">
        <v>52</v>
      </c>
      <c r="C22" s="114">
        <v>4.1</v>
      </c>
      <c r="D22" s="115">
        <v>4.3</v>
      </c>
      <c r="E22" s="115">
        <v>4.2</v>
      </c>
      <c r="F22" s="83">
        <v>199.5</v>
      </c>
      <c r="G22" s="8">
        <v>301.3</v>
      </c>
      <c r="H22" s="8">
        <v>298.4</v>
      </c>
      <c r="I22" s="22">
        <v>124</v>
      </c>
      <c r="J22" s="12">
        <v>65.2</v>
      </c>
      <c r="K22" s="8">
        <v>37.1</v>
      </c>
      <c r="L22" s="8">
        <v>62.5</v>
      </c>
      <c r="M22" s="13">
        <v>25.7</v>
      </c>
      <c r="N22" s="130">
        <f t="shared" si="14"/>
        <v>9.7</v>
      </c>
      <c r="O22" s="128">
        <f t="shared" si="15"/>
        <v>10.3</v>
      </c>
      <c r="P22" s="128">
        <f t="shared" si="16"/>
        <v>22.4</v>
      </c>
      <c r="Q22" s="129">
        <f t="shared" si="17"/>
        <v>9</v>
      </c>
      <c r="R22" s="12">
        <v>0.1</v>
      </c>
      <c r="S22" s="8">
        <v>0.2</v>
      </c>
      <c r="T22" s="8">
        <v>7.2</v>
      </c>
      <c r="U22" s="13">
        <v>2.6</v>
      </c>
      <c r="V22" s="12">
        <v>1.2</v>
      </c>
      <c r="W22" s="8"/>
      <c r="X22" s="8"/>
      <c r="Y22" s="13"/>
      <c r="Z22" s="12"/>
      <c r="AA22" s="8"/>
      <c r="AB22" s="8"/>
      <c r="AC22" s="13"/>
      <c r="AD22" s="12">
        <v>6</v>
      </c>
      <c r="AE22" s="8">
        <v>5</v>
      </c>
      <c r="AF22" s="8">
        <v>4.7</v>
      </c>
      <c r="AG22" s="22">
        <v>1.7</v>
      </c>
      <c r="AH22" s="12"/>
      <c r="AI22" s="8"/>
      <c r="AJ22" s="8">
        <v>0.4</v>
      </c>
      <c r="AK22" s="13"/>
      <c r="AL22" s="12">
        <v>2.4</v>
      </c>
      <c r="AM22" s="8">
        <v>5.1</v>
      </c>
      <c r="AN22" s="8">
        <v>10.1</v>
      </c>
      <c r="AO22" s="13">
        <v>4.7</v>
      </c>
      <c r="AP22" s="2"/>
      <c r="AQ22" s="25">
        <f t="shared" si="1"/>
        <v>59.575</v>
      </c>
      <c r="AR22" s="24">
        <f t="shared" si="2"/>
        <v>85.625</v>
      </c>
      <c r="AS22" s="26">
        <f t="shared" si="3"/>
        <v>97</v>
      </c>
      <c r="AT22" s="27">
        <f t="shared" si="4"/>
        <v>0.4447431907956263</v>
      </c>
      <c r="AU22" s="27">
        <f t="shared" si="5"/>
        <v>0.36159535298273426</v>
      </c>
      <c r="AV22" s="27">
        <f t="shared" si="6"/>
        <v>0.3615687591732847</v>
      </c>
      <c r="AW22" s="28">
        <f t="shared" si="8"/>
        <v>0.38864253084250966</v>
      </c>
      <c r="AX22" s="29">
        <f t="shared" si="7"/>
        <v>104.6700251023443</v>
      </c>
    </row>
    <row r="23" spans="1:50" ht="17.25" customHeight="1" thickBot="1">
      <c r="A23" s="18"/>
      <c r="B23" s="68" t="s">
        <v>2</v>
      </c>
      <c r="C23" s="84">
        <f>SUM(C4:C22)</f>
        <v>55</v>
      </c>
      <c r="D23" s="85">
        <f>SUM(D4:D22)</f>
        <v>54.49999999999999</v>
      </c>
      <c r="E23" s="86">
        <f>SUM(E4:E22)</f>
        <v>53.8</v>
      </c>
      <c r="F23" s="127"/>
      <c r="G23" s="128"/>
      <c r="H23" s="128"/>
      <c r="I23" s="129"/>
      <c r="J23" s="130"/>
      <c r="K23" s="128"/>
      <c r="L23" s="128"/>
      <c r="M23" s="131"/>
      <c r="N23" s="130">
        <f>SUM(R23,V23,Z23,AD23,AH23,AL23)</f>
        <v>90.39999999999999</v>
      </c>
      <c r="O23" s="128">
        <f>SUM(S23,W23,AA23,AE23,AI23,AM23)</f>
        <v>136.79999999999998</v>
      </c>
      <c r="P23" s="128">
        <f>SUM(T23,X23,AB23,AF23,AJ23,AN23)</f>
        <v>33.3</v>
      </c>
      <c r="Q23" s="129">
        <f>SUM(U23,Y23,AC23,AG23,AK23,AO23)</f>
        <v>55.5</v>
      </c>
      <c r="R23" s="12">
        <v>56.3</v>
      </c>
      <c r="S23" s="8">
        <v>116.6</v>
      </c>
      <c r="T23" s="8"/>
      <c r="U23" s="13">
        <v>7.1</v>
      </c>
      <c r="V23" s="12">
        <v>16.8</v>
      </c>
      <c r="W23" s="8"/>
      <c r="X23" s="8"/>
      <c r="Y23" s="13"/>
      <c r="Z23" s="12">
        <v>15.3</v>
      </c>
      <c r="AA23" s="8">
        <v>17.5</v>
      </c>
      <c r="AB23" s="8">
        <v>20.4</v>
      </c>
      <c r="AC23" s="13">
        <v>8.1</v>
      </c>
      <c r="AD23" s="12"/>
      <c r="AE23" s="8"/>
      <c r="AF23" s="8"/>
      <c r="AG23" s="22">
        <v>0.8</v>
      </c>
      <c r="AH23" s="12">
        <v>2</v>
      </c>
      <c r="AI23" s="8">
        <v>2.7</v>
      </c>
      <c r="AJ23" s="8">
        <v>12.9</v>
      </c>
      <c r="AK23" s="13">
        <v>39.5</v>
      </c>
      <c r="AL23" s="12"/>
      <c r="AM23" s="8"/>
      <c r="AN23" s="8"/>
      <c r="AO23" s="13"/>
      <c r="AP23" s="2"/>
      <c r="AQ23" s="25">
        <f>F24*0.5+J25+N23</f>
        <v>1186.6650000000002</v>
      </c>
      <c r="AR23" s="24">
        <f>G24*0.5+K25+O23</f>
        <v>1991.8000000000002</v>
      </c>
      <c r="AS23" s="26">
        <f>H24*0.5+L25+P23</f>
        <v>2106.7050000000004</v>
      </c>
      <c r="AT23" s="27">
        <f t="shared" si="4"/>
        <v>0.6603809810010351</v>
      </c>
      <c r="AU23" s="27">
        <f t="shared" si="5"/>
        <v>0.6636512815386795</v>
      </c>
      <c r="AV23" s="27">
        <f t="shared" si="6"/>
        <v>0.6130415425086134</v>
      </c>
      <c r="AW23" s="28">
        <f t="shared" si="8"/>
        <v>0.6458762019955808</v>
      </c>
      <c r="AX23" s="29">
        <f t="shared" si="7"/>
        <v>2254.430883065575</v>
      </c>
    </row>
    <row r="24" spans="1:50" ht="18" customHeight="1" thickBot="1">
      <c r="A24" s="19"/>
      <c r="B24" s="20" t="s">
        <v>0</v>
      </c>
      <c r="C24" s="97">
        <f>C23</f>
        <v>55</v>
      </c>
      <c r="D24" s="97">
        <f>D23</f>
        <v>54.49999999999999</v>
      </c>
      <c r="E24" s="97">
        <f>E23</f>
        <v>53.8</v>
      </c>
      <c r="F24" s="14">
        <f aca="true" t="shared" si="18" ref="F24:AS24">SUM(F4:F23)</f>
        <v>1804.3000000000002</v>
      </c>
      <c r="G24" s="15">
        <f t="shared" si="18"/>
        <v>3232.7000000000003</v>
      </c>
      <c r="H24" s="15">
        <f t="shared" si="18"/>
        <v>3663.9</v>
      </c>
      <c r="I24" s="23">
        <f t="shared" si="18"/>
        <v>1467.3000000000002</v>
      </c>
      <c r="J24" s="14">
        <f t="shared" si="18"/>
        <v>1294.1000000000001</v>
      </c>
      <c r="K24" s="15">
        <f t="shared" si="18"/>
        <v>1591.0000000000002</v>
      </c>
      <c r="L24" s="15">
        <f t="shared" si="18"/>
        <v>1609.6999999999998</v>
      </c>
      <c r="M24" s="16">
        <f t="shared" si="18"/>
        <v>441</v>
      </c>
      <c r="N24" s="130">
        <f t="shared" si="18"/>
        <v>249.60000000000002</v>
      </c>
      <c r="O24" s="128">
        <f t="shared" si="18"/>
        <v>338.0999999999999</v>
      </c>
      <c r="P24" s="128">
        <f t="shared" si="18"/>
        <v>447.0999999999999</v>
      </c>
      <c r="Q24" s="129">
        <f t="shared" si="18"/>
        <v>260.4</v>
      </c>
      <c r="R24" s="14">
        <f t="shared" si="18"/>
        <v>60.5</v>
      </c>
      <c r="S24" s="15">
        <f t="shared" si="18"/>
        <v>120</v>
      </c>
      <c r="T24" s="15">
        <f t="shared" si="18"/>
        <v>87.2</v>
      </c>
      <c r="U24" s="16">
        <f t="shared" si="18"/>
        <v>43.900000000000006</v>
      </c>
      <c r="V24" s="14">
        <f t="shared" si="18"/>
        <v>35.4</v>
      </c>
      <c r="W24" s="15">
        <f t="shared" si="18"/>
        <v>0</v>
      </c>
      <c r="X24" s="15">
        <f t="shared" si="18"/>
        <v>0</v>
      </c>
      <c r="Y24" s="16">
        <f t="shared" si="18"/>
        <v>0</v>
      </c>
      <c r="Z24" s="14">
        <f t="shared" si="18"/>
        <v>15.3</v>
      </c>
      <c r="AA24" s="15">
        <f t="shared" si="18"/>
        <v>17.5</v>
      </c>
      <c r="AB24" s="15">
        <f t="shared" si="18"/>
        <v>20.4</v>
      </c>
      <c r="AC24" s="16">
        <f t="shared" si="18"/>
        <v>8.1</v>
      </c>
      <c r="AD24" s="14">
        <f t="shared" si="18"/>
        <v>69.89999999999999</v>
      </c>
      <c r="AE24" s="15">
        <f t="shared" si="18"/>
        <v>57.800000000000004</v>
      </c>
      <c r="AF24" s="15">
        <f t="shared" si="18"/>
        <v>56.20000000000001</v>
      </c>
      <c r="AG24" s="23">
        <f t="shared" si="18"/>
        <v>29.199999999999996</v>
      </c>
      <c r="AH24" s="14">
        <f t="shared" si="18"/>
        <v>2</v>
      </c>
      <c r="AI24" s="15">
        <f t="shared" si="18"/>
        <v>2.7</v>
      </c>
      <c r="AJ24" s="15">
        <f t="shared" si="18"/>
        <v>21.299999999999997</v>
      </c>
      <c r="AK24" s="16">
        <f t="shared" si="18"/>
        <v>39.8</v>
      </c>
      <c r="AL24" s="14">
        <f t="shared" si="18"/>
        <v>66.5</v>
      </c>
      <c r="AM24" s="15">
        <f t="shared" si="18"/>
        <v>140.09999999999997</v>
      </c>
      <c r="AN24" s="15">
        <f t="shared" si="18"/>
        <v>261.99999999999994</v>
      </c>
      <c r="AO24" s="16">
        <f t="shared" si="18"/>
        <v>139.4</v>
      </c>
      <c r="AP24" s="3">
        <f t="shared" si="18"/>
        <v>0</v>
      </c>
      <c r="AQ24" s="30">
        <f t="shared" si="18"/>
        <v>1796.9400000000003</v>
      </c>
      <c r="AR24" s="31">
        <f t="shared" si="18"/>
        <v>3001.275</v>
      </c>
      <c r="AS24" s="32">
        <f t="shared" si="18"/>
        <v>3436.4800000000005</v>
      </c>
      <c r="AT24" s="27">
        <f t="shared" si="4"/>
        <v>1</v>
      </c>
      <c r="AU24" s="27">
        <f t="shared" si="5"/>
        <v>1</v>
      </c>
      <c r="AV24" s="27">
        <f t="shared" si="6"/>
        <v>1</v>
      </c>
      <c r="AW24" s="28">
        <f>(AT24*C24+AU24*D24+AV24*E24)/(C24+D24+E24)</f>
        <v>1</v>
      </c>
      <c r="AX24" s="33">
        <f>SUM(AX4:AX23)</f>
        <v>3490.5</v>
      </c>
    </row>
    <row r="25" spans="1:42" ht="18.75" customHeight="1" thickBot="1">
      <c r="A25" s="19"/>
      <c r="B25" s="39" t="s">
        <v>12</v>
      </c>
      <c r="C25" s="40"/>
      <c r="D25" s="41"/>
      <c r="E25" s="42"/>
      <c r="F25" s="43">
        <f>F24*0.75</f>
        <v>1353.2250000000001</v>
      </c>
      <c r="G25" s="41">
        <f>G24*0.75</f>
        <v>2424.525</v>
      </c>
      <c r="H25" s="41">
        <f>H24*0.75</f>
        <v>2747.925</v>
      </c>
      <c r="I25" s="42">
        <f>I24*0.75</f>
        <v>1100.4750000000001</v>
      </c>
      <c r="J25" s="40">
        <f>J24*0.15</f>
        <v>194.115</v>
      </c>
      <c r="K25" s="41">
        <f>K24*0.15</f>
        <v>238.65000000000003</v>
      </c>
      <c r="L25" s="41">
        <f>L24*0.15</f>
        <v>241.45499999999996</v>
      </c>
      <c r="M25" s="44">
        <f>M24*0.15</f>
        <v>66.14999999999999</v>
      </c>
      <c r="N25" s="132">
        <f>N24</f>
        <v>249.60000000000002</v>
      </c>
      <c r="O25" s="132">
        <f>O24</f>
        <v>338.0999999999999</v>
      </c>
      <c r="P25" s="132">
        <f>P24</f>
        <v>447.0999999999999</v>
      </c>
      <c r="Q25" s="132">
        <f>Q24</f>
        <v>260.4</v>
      </c>
      <c r="R25" s="40"/>
      <c r="S25" s="41"/>
      <c r="T25" s="41"/>
      <c r="U25" s="44"/>
      <c r="V25" s="40"/>
      <c r="W25" s="41"/>
      <c r="X25" s="41"/>
      <c r="Y25" s="44"/>
      <c r="Z25" s="40"/>
      <c r="AA25" s="41"/>
      <c r="AB25" s="41"/>
      <c r="AC25" s="44"/>
      <c r="AD25" s="40"/>
      <c r="AE25" s="41"/>
      <c r="AF25" s="41"/>
      <c r="AG25" s="42"/>
      <c r="AH25" s="40"/>
      <c r="AI25" s="41"/>
      <c r="AJ25" s="41"/>
      <c r="AK25" s="44"/>
      <c r="AL25" s="40"/>
      <c r="AM25" s="41"/>
      <c r="AN25" s="41"/>
      <c r="AO25" s="44"/>
      <c r="AP25" s="3">
        <f>N24+J25+F25</f>
        <v>1796.94</v>
      </c>
    </row>
    <row r="26" spans="1:98" s="38" customFormat="1" ht="18" customHeight="1">
      <c r="A26" s="45"/>
      <c r="B26" s="125" t="s">
        <v>13</v>
      </c>
      <c r="C26" s="126"/>
      <c r="D26" s="126"/>
      <c r="E26" s="126"/>
      <c r="F26" s="107"/>
      <c r="G26" s="108"/>
      <c r="H26" s="107"/>
      <c r="I26" s="109"/>
      <c r="J26" s="110"/>
      <c r="K26" s="107"/>
      <c r="L26" s="107"/>
      <c r="M26" s="109"/>
      <c r="N26" s="94"/>
      <c r="O26" s="92"/>
      <c r="P26" s="92"/>
      <c r="Q26" s="93"/>
      <c r="R26" s="94"/>
      <c r="S26" s="92"/>
      <c r="T26" s="92"/>
      <c r="U26" s="93"/>
      <c r="V26" s="94"/>
      <c r="W26" s="92"/>
      <c r="X26" s="92"/>
      <c r="Y26" s="93"/>
      <c r="Z26" s="94"/>
      <c r="AA26" s="92"/>
      <c r="AB26" s="92"/>
      <c r="AC26" s="93"/>
      <c r="AD26" s="94"/>
      <c r="AE26" s="92"/>
      <c r="AF26" s="92"/>
      <c r="AG26" s="93"/>
      <c r="AH26" s="94"/>
      <c r="AI26" s="92"/>
      <c r="AJ26" s="92"/>
      <c r="AK26" s="93"/>
      <c r="AL26" s="94"/>
      <c r="AM26" s="92"/>
      <c r="AN26" s="92"/>
      <c r="AO26" s="93"/>
      <c r="AP26" s="95">
        <f>N26+J27+F27</f>
        <v>3098.4000000000005</v>
      </c>
      <c r="AQ26" s="111"/>
      <c r="AR26" s="107"/>
      <c r="AS26" s="109"/>
      <c r="AT26" s="215" t="s">
        <v>30</v>
      </c>
      <c r="AU26" s="216"/>
      <c r="AV26" s="216"/>
      <c r="AW26" s="217"/>
      <c r="AX26" s="96">
        <v>3490.5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</row>
    <row r="27" spans="1:50" ht="29.25" customHeight="1" thickBot="1">
      <c r="A27" s="89"/>
      <c r="B27" s="91" t="s">
        <v>20</v>
      </c>
      <c r="F27" s="82">
        <f>F24-F26</f>
        <v>1804.3000000000002</v>
      </c>
      <c r="G27" s="82">
        <f aca="true" t="shared" si="19" ref="G27:P27">G24-G26</f>
        <v>3232.7000000000003</v>
      </c>
      <c r="H27" s="82">
        <f t="shared" si="19"/>
        <v>3663.9</v>
      </c>
      <c r="I27" s="82"/>
      <c r="J27" s="82">
        <f t="shared" si="19"/>
        <v>1294.1000000000001</v>
      </c>
      <c r="K27" s="82">
        <f t="shared" si="19"/>
        <v>1591.0000000000002</v>
      </c>
      <c r="L27" s="82">
        <f t="shared" si="19"/>
        <v>1609.6999999999998</v>
      </c>
      <c r="M27" s="82"/>
      <c r="N27" s="82">
        <f t="shared" si="19"/>
        <v>249.60000000000002</v>
      </c>
      <c r="O27" s="82">
        <f t="shared" si="19"/>
        <v>338.0999999999999</v>
      </c>
      <c r="P27" s="82">
        <f t="shared" si="19"/>
        <v>447.0999999999999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>
        <f>AQ24-AQ26</f>
        <v>1796.9400000000003</v>
      </c>
      <c r="AR27" s="82">
        <f>AR24-AR26</f>
        <v>3001.275</v>
      </c>
      <c r="AS27" s="82">
        <f>AS24-AS26</f>
        <v>3436.4800000000005</v>
      </c>
      <c r="AT27" s="82" t="s">
        <v>20</v>
      </c>
      <c r="AU27" s="82"/>
      <c r="AV27" s="82"/>
      <c r="AW27" s="82"/>
      <c r="AX27" s="82">
        <f>AX26-AX24</f>
        <v>0</v>
      </c>
    </row>
    <row r="28" spans="1:98" s="48" customFormat="1" ht="15.75" customHeight="1">
      <c r="A28" s="49"/>
      <c r="B28" s="47"/>
      <c r="C28" s="46"/>
      <c r="D28" s="46"/>
      <c r="E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U28" s="46"/>
      <c r="AV28" s="46"/>
      <c r="AW28" s="46"/>
      <c r="AX28" s="46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</row>
    <row r="29" spans="2:50" ht="18" customHeight="1">
      <c r="B29" s="47"/>
      <c r="C29" s="82"/>
      <c r="D29" s="82"/>
      <c r="E29" s="8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U29" s="2"/>
      <c r="AV29" s="2"/>
      <c r="AW29" s="2"/>
      <c r="AX29" s="2"/>
    </row>
    <row r="30" spans="2:50" ht="23.25" customHeight="1">
      <c r="B30" s="47"/>
      <c r="C30" s="47"/>
      <c r="D30" s="47"/>
      <c r="E30" s="4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ht="14.25">
      <c r="I31" s="5"/>
    </row>
    <row r="32" spans="1:13" ht="14.25">
      <c r="A32" s="35"/>
      <c r="B32" s="47"/>
      <c r="C32" s="79"/>
      <c r="D32" s="79"/>
      <c r="E32" s="79"/>
      <c r="F32" s="80"/>
      <c r="G32" s="80"/>
      <c r="H32" s="80"/>
      <c r="I32" s="47"/>
      <c r="J32" s="47"/>
      <c r="K32" s="47"/>
      <c r="L32" s="47"/>
      <c r="M32" s="47"/>
    </row>
    <row r="33" spans="1:13" ht="14.25">
      <c r="A33" s="67"/>
      <c r="B33" s="81"/>
      <c r="C33" s="81"/>
      <c r="D33" s="81"/>
      <c r="E33" s="81"/>
      <c r="F33" s="82"/>
      <c r="G33" s="82"/>
      <c r="H33" s="82"/>
      <c r="I33" s="81"/>
      <c r="J33" s="81"/>
      <c r="K33" s="81"/>
      <c r="L33" s="81"/>
      <c r="M33" s="82"/>
    </row>
    <row r="34" spans="2:13" ht="14.2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84" spans="3:5" ht="14.25">
      <c r="C84" s="4"/>
      <c r="D84" s="4"/>
      <c r="E84" s="4"/>
    </row>
  </sheetData>
  <sheetProtection sheet="1" objects="1" scenarios="1"/>
  <mergeCells count="15">
    <mergeCell ref="A1:M1"/>
    <mergeCell ref="C2:E2"/>
    <mergeCell ref="F2:I2"/>
    <mergeCell ref="A2:B2"/>
    <mergeCell ref="J2:M2"/>
    <mergeCell ref="AD2:AG2"/>
    <mergeCell ref="AH2:AK2"/>
    <mergeCell ref="AL2:AO2"/>
    <mergeCell ref="AT26:AW26"/>
    <mergeCell ref="AQ2:AS2"/>
    <mergeCell ref="AT2:AW2"/>
    <mergeCell ref="N2:Q2"/>
    <mergeCell ref="R2:U2"/>
    <mergeCell ref="V2:Y2"/>
    <mergeCell ref="Z2:AC2"/>
  </mergeCells>
  <printOptions/>
  <pageMargins left="0.3937007874015748" right="0.3937007874015748" top="0.1968503937007874" bottom="0.3937007874015748" header="0.5118110236220472" footer="0.5118110236220472"/>
  <pageSetup fitToWidth="3" horizontalDpi="355" verticalDpi="355" orientation="landscape" paperSize="9" scale="65" r:id="rId1"/>
  <colBreaks count="1" manualBreakCount="1">
    <brk id="2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65" zoomScaleNormal="65" zoomScaleSheetLayoutView="75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8" sqref="N8"/>
    </sheetView>
  </sheetViews>
  <sheetFormatPr defaultColWidth="9.140625" defaultRowHeight="12.75"/>
  <cols>
    <col min="1" max="1" width="6.28125" style="0" customWidth="1"/>
    <col min="2" max="2" width="23.7109375" style="0" customWidth="1"/>
    <col min="3" max="3" width="11.421875" style="0" hidden="1" customWidth="1"/>
    <col min="4" max="4" width="31.421875" style="0" customWidth="1"/>
    <col min="5" max="5" width="0.2890625" style="0" hidden="1" customWidth="1"/>
    <col min="6" max="6" width="20.8515625" style="0" customWidth="1"/>
    <col min="7" max="7" width="22.28125" style="0" customWidth="1"/>
    <col min="8" max="8" width="11.28125" style="0" hidden="1" customWidth="1"/>
    <col min="9" max="9" width="9.28125" style="0" hidden="1" customWidth="1"/>
    <col min="10" max="11" width="11.7109375" style="0" hidden="1" customWidth="1"/>
    <col min="12" max="12" width="9.28125" style="0" hidden="1" customWidth="1"/>
    <col min="13" max="13" width="11.7109375" style="0" hidden="1" customWidth="1"/>
    <col min="14" max="14" width="19.28125" style="0" customWidth="1"/>
    <col min="15" max="17" width="11.7109375" style="0" hidden="1" customWidth="1"/>
    <col min="18" max="18" width="19.57421875" style="0" customWidth="1"/>
    <col min="19" max="19" width="17.28125" style="66" customWidth="1"/>
    <col min="20" max="20" width="9.57421875" style="0" hidden="1" customWidth="1"/>
    <col min="21" max="21" width="8.28125" style="0" hidden="1" customWidth="1"/>
    <col min="22" max="22" width="9.421875" style="0" hidden="1" customWidth="1"/>
    <col min="23" max="23" width="12.57421875" style="0" customWidth="1"/>
  </cols>
  <sheetData>
    <row r="1" spans="1:19" s="64" customFormat="1" ht="60.75" customHeight="1">
      <c r="A1" s="236" t="s">
        <v>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 s="64" customFormat="1" ht="14.2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59</v>
      </c>
      <c r="M2" s="69"/>
      <c r="N2" s="70"/>
      <c r="S2" s="210" t="s">
        <v>70</v>
      </c>
    </row>
    <row r="3" spans="1:19" s="61" customFormat="1" ht="52.5" customHeight="1" thickBot="1">
      <c r="A3" s="246" t="s">
        <v>61</v>
      </c>
      <c r="B3" s="234" t="s">
        <v>25</v>
      </c>
      <c r="D3" s="180" t="s">
        <v>3</v>
      </c>
      <c r="E3" s="165"/>
      <c r="F3" s="179" t="s">
        <v>65</v>
      </c>
      <c r="G3" s="181" t="s">
        <v>5</v>
      </c>
      <c r="H3" s="241" t="s">
        <v>55</v>
      </c>
      <c r="I3" s="243" t="s">
        <v>69</v>
      </c>
      <c r="J3" s="244"/>
      <c r="K3" s="244"/>
      <c r="L3" s="244"/>
      <c r="M3" s="244"/>
      <c r="N3" s="245"/>
      <c r="P3" s="240" t="s">
        <v>58</v>
      </c>
      <c r="Q3" s="147"/>
      <c r="R3" s="238" t="s">
        <v>68</v>
      </c>
      <c r="S3" s="238" t="s">
        <v>62</v>
      </c>
    </row>
    <row r="4" spans="1:21" s="62" customFormat="1" ht="88.5" customHeight="1">
      <c r="A4" s="247"/>
      <c r="B4" s="235"/>
      <c r="C4" s="164"/>
      <c r="D4" s="182" t="s">
        <v>66</v>
      </c>
      <c r="E4" s="153" t="s">
        <v>60</v>
      </c>
      <c r="F4" s="65" t="s">
        <v>66</v>
      </c>
      <c r="G4" s="65" t="s">
        <v>66</v>
      </c>
      <c r="H4" s="242"/>
      <c r="I4" s="161"/>
      <c r="J4" s="147"/>
      <c r="K4" s="147"/>
      <c r="L4" s="147"/>
      <c r="M4" s="147"/>
      <c r="N4" s="157" t="s">
        <v>67</v>
      </c>
      <c r="O4" s="139" t="s">
        <v>56</v>
      </c>
      <c r="P4" s="240"/>
      <c r="Q4" s="147" t="s">
        <v>57</v>
      </c>
      <c r="R4" s="239"/>
      <c r="S4" s="239"/>
      <c r="T4" s="151"/>
      <c r="U4" s="151"/>
    </row>
    <row r="5" spans="1:21" s="63" customFormat="1" ht="20.25" customHeight="1">
      <c r="A5" s="135">
        <v>1</v>
      </c>
      <c r="B5" s="136" t="str">
        <f>доходи!B4</f>
        <v>Суворовский</v>
      </c>
      <c r="C5" s="154">
        <v>1</v>
      </c>
      <c r="D5" s="183"/>
      <c r="E5" s="148">
        <v>10.5</v>
      </c>
      <c r="F5" s="166"/>
      <c r="G5" s="169"/>
      <c r="H5" s="159"/>
      <c r="I5" s="162"/>
      <c r="J5" s="137"/>
      <c r="K5" s="137"/>
      <c r="L5" s="137"/>
      <c r="M5" s="137"/>
      <c r="N5" s="171">
        <f>R5-S5</f>
        <v>0</v>
      </c>
      <c r="O5" s="172">
        <v>-48.2</v>
      </c>
      <c r="P5" s="173">
        <v>113.4</v>
      </c>
      <c r="Q5" s="174" t="e">
        <f>#REF!-P5</f>
        <v>#REF!</v>
      </c>
      <c r="R5" s="175">
        <f aca="true" t="shared" si="0" ref="R5:R24">D5+F5+G5</f>
        <v>0</v>
      </c>
      <c r="S5" s="176"/>
      <c r="T5" s="150"/>
      <c r="U5" s="152"/>
    </row>
    <row r="6" spans="1:21" s="63" customFormat="1" ht="19.5" customHeight="1">
      <c r="A6" s="135">
        <v>2</v>
      </c>
      <c r="B6" s="136" t="str">
        <f>доходи!B5</f>
        <v>Богатянский</v>
      </c>
      <c r="C6" s="154">
        <v>1</v>
      </c>
      <c r="D6" s="183"/>
      <c r="E6" s="148">
        <v>10.5</v>
      </c>
      <c r="F6" s="166"/>
      <c r="G6" s="169"/>
      <c r="H6" s="159"/>
      <c r="I6" s="162"/>
      <c r="J6" s="137"/>
      <c r="K6" s="137"/>
      <c r="L6" s="137"/>
      <c r="M6" s="137"/>
      <c r="N6" s="171">
        <f aca="true" t="shared" si="1" ref="N6:N23">R6-S6</f>
        <v>0</v>
      </c>
      <c r="O6" s="172">
        <v>98.1</v>
      </c>
      <c r="P6" s="173">
        <v>270.1</v>
      </c>
      <c r="Q6" s="174" t="e">
        <f>#REF!-P6</f>
        <v>#REF!</v>
      </c>
      <c r="R6" s="175">
        <f t="shared" si="0"/>
        <v>0</v>
      </c>
      <c r="S6" s="176"/>
      <c r="T6" s="150"/>
      <c r="U6" s="152"/>
    </row>
    <row r="7" spans="1:21" s="63" customFormat="1" ht="18" customHeight="1">
      <c r="A7" s="135">
        <v>3</v>
      </c>
      <c r="B7" s="136" t="str">
        <f>доходи!B6</f>
        <v>Бросский</v>
      </c>
      <c r="C7" s="154">
        <v>1</v>
      </c>
      <c r="D7" s="183"/>
      <c r="E7" s="148">
        <v>10.5</v>
      </c>
      <c r="F7" s="166"/>
      <c r="G7" s="169"/>
      <c r="H7" s="159"/>
      <c r="I7" s="162"/>
      <c r="J7" s="137"/>
      <c r="K7" s="137"/>
      <c r="L7" s="137"/>
      <c r="M7" s="137"/>
      <c r="N7" s="171">
        <f t="shared" si="1"/>
        <v>0</v>
      </c>
      <c r="O7" s="172"/>
      <c r="P7" s="173">
        <v>-79.00000000000006</v>
      </c>
      <c r="Q7" s="174" t="e">
        <f>#REF!-P7</f>
        <v>#REF!</v>
      </c>
      <c r="R7" s="175">
        <f t="shared" si="0"/>
        <v>0</v>
      </c>
      <c r="S7" s="176"/>
      <c r="T7" s="150"/>
      <c r="U7" s="152"/>
    </row>
    <row r="8" spans="1:24" s="63" customFormat="1" ht="19.5" customHeight="1">
      <c r="A8" s="135">
        <v>4</v>
      </c>
      <c r="B8" s="136" t="str">
        <f>доходи!B7</f>
        <v>Каланчакский</v>
      </c>
      <c r="C8" s="154">
        <v>2</v>
      </c>
      <c r="D8" s="183"/>
      <c r="E8" s="148">
        <v>7.5</v>
      </c>
      <c r="F8" s="166"/>
      <c r="G8" s="169"/>
      <c r="H8" s="159"/>
      <c r="I8" s="162"/>
      <c r="J8" s="137"/>
      <c r="K8" s="137"/>
      <c r="L8" s="137"/>
      <c r="M8" s="137"/>
      <c r="N8" s="171">
        <f t="shared" si="1"/>
        <v>0</v>
      </c>
      <c r="O8" s="172">
        <v>112</v>
      </c>
      <c r="P8" s="173">
        <v>236.5</v>
      </c>
      <c r="Q8" s="174" t="e">
        <f>#REF!-P8</f>
        <v>#REF!</v>
      </c>
      <c r="R8" s="175">
        <f t="shared" si="0"/>
        <v>0</v>
      </c>
      <c r="S8" s="176"/>
      <c r="T8" s="150"/>
      <c r="U8" s="152"/>
      <c r="X8" s="178"/>
    </row>
    <row r="9" spans="1:21" s="63" customFormat="1" ht="18" customHeight="1">
      <c r="A9" s="135">
        <v>5</v>
      </c>
      <c r="B9" s="136" t="str">
        <f>доходи!B8</f>
        <v>Каменский</v>
      </c>
      <c r="C9" s="154">
        <v>2</v>
      </c>
      <c r="D9" s="183"/>
      <c r="E9" s="148">
        <v>10.5</v>
      </c>
      <c r="F9" s="166"/>
      <c r="G9" s="169"/>
      <c r="H9" s="159"/>
      <c r="I9" s="162"/>
      <c r="J9" s="137"/>
      <c r="K9" s="137"/>
      <c r="L9" s="137"/>
      <c r="M9" s="137"/>
      <c r="N9" s="171">
        <f t="shared" si="1"/>
        <v>0</v>
      </c>
      <c r="O9" s="172">
        <v>97</v>
      </c>
      <c r="P9" s="173">
        <v>180.9</v>
      </c>
      <c r="Q9" s="174" t="e">
        <f>#REF!-P9</f>
        <v>#REF!</v>
      </c>
      <c r="R9" s="175">
        <f t="shared" si="0"/>
        <v>0</v>
      </c>
      <c r="S9" s="176"/>
      <c r="T9" s="150"/>
      <c r="U9" s="152"/>
    </row>
    <row r="10" spans="1:21" s="63" customFormat="1" ht="20.25" customHeight="1">
      <c r="A10" s="135">
        <v>6</v>
      </c>
      <c r="B10" s="136" t="str">
        <f>доходи!B9</f>
        <v>Камышовский</v>
      </c>
      <c r="C10" s="154">
        <v>1</v>
      </c>
      <c r="D10" s="183"/>
      <c r="E10" s="148">
        <v>10.5</v>
      </c>
      <c r="F10" s="166"/>
      <c r="G10" s="169"/>
      <c r="H10" s="159"/>
      <c r="I10" s="162"/>
      <c r="J10" s="137"/>
      <c r="K10" s="137"/>
      <c r="L10" s="137"/>
      <c r="M10" s="137"/>
      <c r="N10" s="171">
        <f t="shared" si="1"/>
        <v>0</v>
      </c>
      <c r="O10" s="172">
        <v>190.4</v>
      </c>
      <c r="P10" s="173">
        <v>443.8</v>
      </c>
      <c r="Q10" s="174" t="e">
        <f>#REF!-P10</f>
        <v>#REF!</v>
      </c>
      <c r="R10" s="175">
        <f t="shared" si="0"/>
        <v>0</v>
      </c>
      <c r="S10" s="176"/>
      <c r="T10" s="150"/>
      <c r="U10" s="152"/>
    </row>
    <row r="11" spans="1:21" s="63" customFormat="1" ht="20.25" customHeight="1">
      <c r="A11" s="135">
        <v>7</v>
      </c>
      <c r="B11" s="136" t="str">
        <f>доходи!B10</f>
        <v>Кирничанский</v>
      </c>
      <c r="C11" s="154">
        <v>1</v>
      </c>
      <c r="D11" s="183"/>
      <c r="E11" s="148">
        <v>9.5</v>
      </c>
      <c r="F11" s="166"/>
      <c r="G11" s="169"/>
      <c r="H11" s="159"/>
      <c r="I11" s="162"/>
      <c r="J11" s="137"/>
      <c r="K11" s="137"/>
      <c r="L11" s="137"/>
      <c r="M11" s="137"/>
      <c r="N11" s="171">
        <f t="shared" si="1"/>
        <v>0</v>
      </c>
      <c r="O11" s="172">
        <v>141</v>
      </c>
      <c r="P11" s="173">
        <v>292.2</v>
      </c>
      <c r="Q11" s="174" t="e">
        <f>#REF!-P11</f>
        <v>#REF!</v>
      </c>
      <c r="R11" s="175">
        <f t="shared" si="0"/>
        <v>0</v>
      </c>
      <c r="S11" s="176"/>
      <c r="T11" s="150"/>
      <c r="U11" s="152"/>
    </row>
    <row r="12" spans="1:21" s="63" customFormat="1" ht="19.5" customHeight="1">
      <c r="A12" s="135">
        <v>8</v>
      </c>
      <c r="B12" s="136" t="str">
        <f>доходи!B11</f>
        <v>Кислицкий</v>
      </c>
      <c r="C12" s="154">
        <v>1</v>
      </c>
      <c r="D12" s="183"/>
      <c r="E12" s="148">
        <v>9.5</v>
      </c>
      <c r="F12" s="166"/>
      <c r="G12" s="169"/>
      <c r="H12" s="159"/>
      <c r="I12" s="162"/>
      <c r="J12" s="137"/>
      <c r="K12" s="137"/>
      <c r="L12" s="137"/>
      <c r="M12" s="137"/>
      <c r="N12" s="171">
        <f t="shared" si="1"/>
        <v>0</v>
      </c>
      <c r="O12" s="172">
        <v>144</v>
      </c>
      <c r="P12" s="173">
        <v>339.3</v>
      </c>
      <c r="Q12" s="174" t="e">
        <f>#REF!-P12</f>
        <v>#REF!</v>
      </c>
      <c r="R12" s="175">
        <f t="shared" si="0"/>
        <v>0</v>
      </c>
      <c r="S12" s="176"/>
      <c r="T12" s="150"/>
      <c r="U12" s="152"/>
    </row>
    <row r="13" spans="1:21" s="63" customFormat="1" ht="18" customHeight="1">
      <c r="A13" s="135">
        <v>9</v>
      </c>
      <c r="B13" s="136" t="str">
        <f>доходи!B12</f>
        <v>Ларжанский</v>
      </c>
      <c r="C13" s="154">
        <v>1</v>
      </c>
      <c r="D13" s="183"/>
      <c r="E13" s="148">
        <v>9.5</v>
      </c>
      <c r="F13" s="166"/>
      <c r="G13" s="169"/>
      <c r="H13" s="159"/>
      <c r="I13" s="162"/>
      <c r="J13" s="137"/>
      <c r="K13" s="137"/>
      <c r="L13" s="137"/>
      <c r="M13" s="137"/>
      <c r="N13" s="171">
        <f t="shared" si="1"/>
        <v>0</v>
      </c>
      <c r="O13" s="172">
        <v>55.2</v>
      </c>
      <c r="P13" s="173">
        <v>89.1</v>
      </c>
      <c r="Q13" s="174" t="e">
        <f>#REF!-P13</f>
        <v>#REF!</v>
      </c>
      <c r="R13" s="175">
        <f t="shared" si="0"/>
        <v>0</v>
      </c>
      <c r="S13" s="176"/>
      <c r="T13" s="150"/>
      <c r="U13" s="152"/>
    </row>
    <row r="14" spans="1:21" s="63" customFormat="1" ht="20.25">
      <c r="A14" s="135">
        <v>10</v>
      </c>
      <c r="B14" s="136" t="str">
        <f>доходи!B13</f>
        <v>Лощиновский</v>
      </c>
      <c r="C14" s="154">
        <v>1</v>
      </c>
      <c r="D14" s="183"/>
      <c r="E14" s="148">
        <v>7.5</v>
      </c>
      <c r="F14" s="166"/>
      <c r="G14" s="169"/>
      <c r="H14" s="159"/>
      <c r="I14" s="162"/>
      <c r="J14" s="137"/>
      <c r="K14" s="137"/>
      <c r="L14" s="137"/>
      <c r="M14" s="137"/>
      <c r="N14" s="171">
        <f t="shared" si="1"/>
        <v>0</v>
      </c>
      <c r="O14" s="172">
        <v>86</v>
      </c>
      <c r="P14" s="173">
        <v>65.19999999999993</v>
      </c>
      <c r="Q14" s="174" t="e">
        <f>#REF!-P14</f>
        <v>#REF!</v>
      </c>
      <c r="R14" s="175">
        <f t="shared" si="0"/>
        <v>0</v>
      </c>
      <c r="S14" s="176"/>
      <c r="T14" s="150"/>
      <c r="U14" s="152"/>
    </row>
    <row r="15" spans="1:21" s="63" customFormat="1" ht="20.25">
      <c r="A15" s="135">
        <v>11</v>
      </c>
      <c r="B15" s="136" t="str">
        <f>доходи!B14</f>
        <v>Матросский</v>
      </c>
      <c r="C15" s="154">
        <v>1</v>
      </c>
      <c r="D15" s="183"/>
      <c r="E15" s="148">
        <v>9</v>
      </c>
      <c r="F15" s="170"/>
      <c r="G15" s="169"/>
      <c r="H15" s="159"/>
      <c r="I15" s="162"/>
      <c r="J15" s="137"/>
      <c r="K15" s="137"/>
      <c r="L15" s="137"/>
      <c r="M15" s="137"/>
      <c r="N15" s="171">
        <f t="shared" si="1"/>
        <v>0</v>
      </c>
      <c r="O15" s="172">
        <v>31.7</v>
      </c>
      <c r="P15" s="173">
        <v>52.3</v>
      </c>
      <c r="Q15" s="174" t="e">
        <f>#REF!-P15</f>
        <v>#REF!</v>
      </c>
      <c r="R15" s="175">
        <f t="shared" si="0"/>
        <v>0</v>
      </c>
      <c r="S15" s="176"/>
      <c r="T15" s="150"/>
      <c r="U15" s="152"/>
    </row>
    <row r="16" spans="1:21" s="63" customFormat="1" ht="20.25">
      <c r="A16" s="135">
        <v>12</v>
      </c>
      <c r="B16" s="136" t="str">
        <f>доходи!B15</f>
        <v>Муравлевский</v>
      </c>
      <c r="C16" s="154">
        <v>1</v>
      </c>
      <c r="D16" s="183"/>
      <c r="E16" s="148">
        <v>7.5</v>
      </c>
      <c r="F16" s="166"/>
      <c r="G16" s="169"/>
      <c r="H16" s="159"/>
      <c r="I16" s="162"/>
      <c r="J16" s="137"/>
      <c r="K16" s="137"/>
      <c r="L16" s="137"/>
      <c r="M16" s="137"/>
      <c r="N16" s="171">
        <f t="shared" si="1"/>
        <v>0</v>
      </c>
      <c r="O16" s="172">
        <v>189</v>
      </c>
      <c r="P16" s="173">
        <v>152.6</v>
      </c>
      <c r="Q16" s="174" t="e">
        <f>#REF!-P16</f>
        <v>#REF!</v>
      </c>
      <c r="R16" s="175">
        <f t="shared" si="0"/>
        <v>0</v>
      </c>
      <c r="S16" s="176"/>
      <c r="T16" s="150"/>
      <c r="U16" s="152"/>
    </row>
    <row r="17" spans="1:21" s="63" customFormat="1" ht="20.25">
      <c r="A17" s="135">
        <v>13</v>
      </c>
      <c r="B17" s="136" t="str">
        <f>доходи!B16</f>
        <v>Новонекрасовский</v>
      </c>
      <c r="C17" s="154">
        <v>1</v>
      </c>
      <c r="D17" s="183"/>
      <c r="E17" s="148">
        <v>9.5</v>
      </c>
      <c r="F17" s="166"/>
      <c r="G17" s="169"/>
      <c r="H17" s="159"/>
      <c r="I17" s="162"/>
      <c r="J17" s="137"/>
      <c r="K17" s="137"/>
      <c r="L17" s="137"/>
      <c r="M17" s="137"/>
      <c r="N17" s="171">
        <f t="shared" si="1"/>
        <v>0</v>
      </c>
      <c r="O17" s="172">
        <v>204</v>
      </c>
      <c r="P17" s="173">
        <v>417.4</v>
      </c>
      <c r="Q17" s="174" t="e">
        <f>#REF!-P17</f>
        <v>#REF!</v>
      </c>
      <c r="R17" s="175">
        <f t="shared" si="0"/>
        <v>0</v>
      </c>
      <c r="S17" s="176"/>
      <c r="T17" s="150"/>
      <c r="U17" s="152"/>
    </row>
    <row r="18" spans="1:21" s="63" customFormat="1" ht="20.25">
      <c r="A18" s="135">
        <v>14</v>
      </c>
      <c r="B18" s="136" t="str">
        <f>доходи!B17</f>
        <v>Новопокровский</v>
      </c>
      <c r="C18" s="154">
        <v>1</v>
      </c>
      <c r="D18" s="183"/>
      <c r="E18" s="148">
        <v>7.5</v>
      </c>
      <c r="F18" s="166"/>
      <c r="G18" s="169"/>
      <c r="H18" s="159"/>
      <c r="I18" s="162"/>
      <c r="J18" s="137"/>
      <c r="K18" s="137"/>
      <c r="L18" s="137"/>
      <c r="M18" s="137"/>
      <c r="N18" s="171">
        <f t="shared" si="1"/>
        <v>0</v>
      </c>
      <c r="O18" s="172">
        <v>98</v>
      </c>
      <c r="P18" s="173">
        <v>203.2</v>
      </c>
      <c r="Q18" s="174" t="e">
        <f>#REF!-P18</f>
        <v>#REF!</v>
      </c>
      <c r="R18" s="175">
        <f t="shared" si="0"/>
        <v>0</v>
      </c>
      <c r="S18" s="176"/>
      <c r="T18" s="150"/>
      <c r="U18" s="152"/>
    </row>
    <row r="19" spans="1:21" s="63" customFormat="1" ht="20.25">
      <c r="A19" s="135">
        <v>15</v>
      </c>
      <c r="B19" s="136" t="str">
        <f>доходи!B18</f>
        <v>Озернянский</v>
      </c>
      <c r="C19" s="154">
        <v>2</v>
      </c>
      <c r="D19" s="183"/>
      <c r="E19" s="148">
        <v>12.5</v>
      </c>
      <c r="F19" s="166"/>
      <c r="G19" s="169"/>
      <c r="H19" s="159"/>
      <c r="I19" s="162"/>
      <c r="J19" s="137"/>
      <c r="K19" s="137"/>
      <c r="L19" s="137"/>
      <c r="M19" s="137"/>
      <c r="N19" s="171">
        <f t="shared" si="1"/>
        <v>0</v>
      </c>
      <c r="O19" s="172">
        <v>273</v>
      </c>
      <c r="P19" s="173">
        <v>392.8</v>
      </c>
      <c r="Q19" s="174" t="e">
        <f>#REF!-P19</f>
        <v>#REF!</v>
      </c>
      <c r="R19" s="175">
        <f t="shared" si="0"/>
        <v>0</v>
      </c>
      <c r="S19" s="176"/>
      <c r="T19" s="150"/>
      <c r="U19" s="152"/>
    </row>
    <row r="20" spans="1:21" s="63" customFormat="1" ht="20.25">
      <c r="A20" s="135">
        <v>16</v>
      </c>
      <c r="B20" s="136" t="str">
        <f>доходи!B19</f>
        <v>Першотравневый</v>
      </c>
      <c r="C20" s="154">
        <v>1</v>
      </c>
      <c r="D20" s="183"/>
      <c r="E20" s="148">
        <v>7.5</v>
      </c>
      <c r="F20" s="166"/>
      <c r="G20" s="169"/>
      <c r="H20" s="159"/>
      <c r="I20" s="162"/>
      <c r="J20" s="137"/>
      <c r="K20" s="137"/>
      <c r="L20" s="137"/>
      <c r="M20" s="137"/>
      <c r="N20" s="171">
        <f t="shared" si="1"/>
        <v>0</v>
      </c>
      <c r="O20" s="172">
        <v>199</v>
      </c>
      <c r="P20" s="173">
        <v>309.8</v>
      </c>
      <c r="Q20" s="174" t="e">
        <f>#REF!-P20</f>
        <v>#REF!</v>
      </c>
      <c r="R20" s="175">
        <f t="shared" si="0"/>
        <v>0</v>
      </c>
      <c r="S20" s="176"/>
      <c r="T20" s="150"/>
      <c r="U20" s="152"/>
    </row>
    <row r="21" spans="1:21" s="63" customFormat="1" ht="20.25">
      <c r="A21" s="135">
        <v>17</v>
      </c>
      <c r="B21" s="136" t="str">
        <f>доходи!B20</f>
        <v>Сафьянский</v>
      </c>
      <c r="C21" s="154">
        <v>1</v>
      </c>
      <c r="D21" s="183"/>
      <c r="E21" s="148">
        <v>9.5</v>
      </c>
      <c r="F21" s="166"/>
      <c r="G21" s="169"/>
      <c r="H21" s="159"/>
      <c r="I21" s="162"/>
      <c r="J21" s="137"/>
      <c r="K21" s="137"/>
      <c r="L21" s="137"/>
      <c r="M21" s="137"/>
      <c r="N21" s="171">
        <f t="shared" si="1"/>
        <v>0</v>
      </c>
      <c r="O21" s="172">
        <v>103</v>
      </c>
      <c r="P21" s="173">
        <v>255.6</v>
      </c>
      <c r="Q21" s="174" t="e">
        <f>#REF!-P21</f>
        <v>#REF!</v>
      </c>
      <c r="R21" s="175">
        <f t="shared" si="0"/>
        <v>0</v>
      </c>
      <c r="S21" s="176"/>
      <c r="T21" s="150"/>
      <c r="U21" s="152"/>
    </row>
    <row r="22" spans="1:21" s="63" customFormat="1" ht="20.25">
      <c r="A22" s="135">
        <v>18</v>
      </c>
      <c r="B22" s="136" t="str">
        <f>доходи!B21</f>
        <v>Старонекрасовский</v>
      </c>
      <c r="C22" s="154">
        <v>2</v>
      </c>
      <c r="D22" s="183"/>
      <c r="E22" s="148">
        <v>10.4</v>
      </c>
      <c r="F22" s="166"/>
      <c r="G22" s="169"/>
      <c r="H22" s="159"/>
      <c r="I22" s="162"/>
      <c r="J22" s="137"/>
      <c r="K22" s="137"/>
      <c r="L22" s="137"/>
      <c r="M22" s="137"/>
      <c r="N22" s="171">
        <f t="shared" si="1"/>
        <v>0</v>
      </c>
      <c r="O22" s="172">
        <v>171</v>
      </c>
      <c r="P22" s="173">
        <v>343.6</v>
      </c>
      <c r="Q22" s="174" t="e">
        <f>#REF!-P22</f>
        <v>#REF!</v>
      </c>
      <c r="R22" s="175">
        <f t="shared" si="0"/>
        <v>0</v>
      </c>
      <c r="S22" s="176"/>
      <c r="T22" s="150"/>
      <c r="U22" s="152"/>
    </row>
    <row r="23" spans="1:21" s="63" customFormat="1" ht="21" thickBot="1">
      <c r="A23" s="135">
        <v>19</v>
      </c>
      <c r="B23" s="196" t="str">
        <f>доходи!B22</f>
        <v>Утконосовский</v>
      </c>
      <c r="C23" s="197">
        <v>1</v>
      </c>
      <c r="D23" s="184"/>
      <c r="E23" s="198">
        <v>10.5</v>
      </c>
      <c r="F23" s="199"/>
      <c r="G23" s="200"/>
      <c r="H23" s="158"/>
      <c r="I23" s="201"/>
      <c r="J23" s="202"/>
      <c r="K23" s="202"/>
      <c r="L23" s="202"/>
      <c r="M23" s="202"/>
      <c r="N23" s="203">
        <f t="shared" si="1"/>
        <v>0</v>
      </c>
      <c r="O23" s="204">
        <v>191</v>
      </c>
      <c r="P23" s="205">
        <v>455.1</v>
      </c>
      <c r="Q23" s="206" t="e">
        <f>#REF!-P23</f>
        <v>#REF!</v>
      </c>
      <c r="R23" s="207">
        <f t="shared" si="0"/>
        <v>0</v>
      </c>
      <c r="S23" s="208"/>
      <c r="T23" s="150"/>
      <c r="U23" s="152"/>
    </row>
    <row r="24" spans="1:22" ht="21" thickBot="1">
      <c r="A24" s="145"/>
      <c r="B24" s="185" t="s">
        <v>0</v>
      </c>
      <c r="C24" s="186">
        <f>SUM(C5:C23)</f>
        <v>23</v>
      </c>
      <c r="D24" s="209">
        <f>SUM(D5:D23)</f>
        <v>0</v>
      </c>
      <c r="E24" s="187">
        <f>SUM(E5:E23)</f>
        <v>179.9</v>
      </c>
      <c r="F24" s="188">
        <f aca="true" t="shared" si="2" ref="F24:N24">SUM(F5:F23)</f>
        <v>0</v>
      </c>
      <c r="G24" s="189">
        <f t="shared" si="2"/>
        <v>0</v>
      </c>
      <c r="H24" s="190">
        <f t="shared" si="2"/>
        <v>0</v>
      </c>
      <c r="I24" s="191">
        <f t="shared" si="2"/>
        <v>0</v>
      </c>
      <c r="J24" s="192">
        <f t="shared" si="2"/>
        <v>0</v>
      </c>
      <c r="K24" s="192">
        <f t="shared" si="2"/>
        <v>0</v>
      </c>
      <c r="L24" s="192">
        <f t="shared" si="2"/>
        <v>0</v>
      </c>
      <c r="M24" s="192">
        <f t="shared" si="2"/>
        <v>0</v>
      </c>
      <c r="N24" s="192">
        <f t="shared" si="2"/>
        <v>0</v>
      </c>
      <c r="O24" s="191">
        <f>SUM(O5:O23)</f>
        <v>2335.2</v>
      </c>
      <c r="P24" s="193">
        <f>SUM(P5:P23)</f>
        <v>4533.900000000001</v>
      </c>
      <c r="Q24" s="194" t="e">
        <f>#REF!-P24</f>
        <v>#REF!</v>
      </c>
      <c r="R24" s="195">
        <f t="shared" si="0"/>
        <v>0</v>
      </c>
      <c r="S24" s="195">
        <f>SUM(S5:S23)</f>
        <v>0</v>
      </c>
      <c r="T24" s="160"/>
      <c r="U24" s="152"/>
      <c r="V24" s="138"/>
    </row>
    <row r="25" spans="1:18" ht="20.25">
      <c r="A25" s="140"/>
      <c r="B25" s="142"/>
      <c r="C25" s="142"/>
      <c r="D25" s="141"/>
      <c r="E25" s="141"/>
      <c r="F25" s="142"/>
      <c r="G25" s="48"/>
      <c r="H25" s="143"/>
      <c r="I25" s="149"/>
      <c r="J25" s="144"/>
      <c r="K25" s="144"/>
      <c r="L25" s="144"/>
      <c r="M25" s="144"/>
      <c r="N25" s="144"/>
      <c r="O25" s="66"/>
      <c r="P25" s="66"/>
      <c r="Q25" s="66"/>
      <c r="R25" s="156"/>
    </row>
    <row r="26" spans="1:19" ht="18">
      <c r="A26" s="155"/>
      <c r="B26" s="155"/>
      <c r="C26" s="155"/>
      <c r="D26" s="155"/>
      <c r="E26" s="155"/>
      <c r="F26" s="155"/>
      <c r="G26" s="82"/>
      <c r="H26" s="82"/>
      <c r="I26" s="82"/>
      <c r="J26" s="82"/>
      <c r="K26" s="82"/>
      <c r="L26" s="82"/>
      <c r="M26" s="82"/>
      <c r="N26" s="82"/>
      <c r="O26" s="66"/>
      <c r="P26" s="66"/>
      <c r="Q26" s="66"/>
      <c r="R26" s="177"/>
      <c r="S26" s="156"/>
    </row>
    <row r="27" spans="1:19" ht="18">
      <c r="A27" s="155"/>
      <c r="B27" s="155"/>
      <c r="C27" s="155"/>
      <c r="D27" s="155"/>
      <c r="E27" s="155"/>
      <c r="F27" s="155"/>
      <c r="G27" s="82"/>
      <c r="H27" s="82"/>
      <c r="I27" s="82"/>
      <c r="J27" s="82"/>
      <c r="K27" s="82"/>
      <c r="L27" s="82"/>
      <c r="M27" s="82"/>
      <c r="N27" s="82"/>
      <c r="R27" s="138"/>
      <c r="S27" s="156"/>
    </row>
    <row r="28" spans="1:19" ht="18">
      <c r="A28" s="155"/>
      <c r="B28" s="155"/>
      <c r="C28" s="155"/>
      <c r="D28" s="155"/>
      <c r="E28" s="155"/>
      <c r="F28" s="155"/>
      <c r="G28" s="82"/>
      <c r="H28" s="82"/>
      <c r="I28" s="82"/>
      <c r="J28" s="82"/>
      <c r="K28" s="82"/>
      <c r="L28" s="82"/>
      <c r="M28" s="82"/>
      <c r="N28" s="82"/>
      <c r="R28" s="138"/>
      <c r="S28" s="156"/>
    </row>
    <row r="29" spans="1:19" ht="18">
      <c r="A29" s="155"/>
      <c r="B29" s="141"/>
      <c r="D29" s="155"/>
      <c r="E29" s="155"/>
      <c r="F29" s="155"/>
      <c r="G29" s="82"/>
      <c r="H29" s="82"/>
      <c r="I29" s="82"/>
      <c r="J29" s="82"/>
      <c r="K29" s="82"/>
      <c r="L29" s="82"/>
      <c r="M29" s="82"/>
      <c r="N29" s="82"/>
      <c r="R29" s="138"/>
      <c r="S29" s="156"/>
    </row>
    <row r="30" spans="2:18" ht="14.25">
      <c r="B30" s="141"/>
      <c r="F30" s="138"/>
      <c r="H30" s="138"/>
      <c r="I30" s="138"/>
      <c r="R30" s="138"/>
    </row>
    <row r="32" ht="12.75">
      <c r="O32" t="s">
        <v>54</v>
      </c>
    </row>
    <row r="33" spans="2:4" ht="20.25">
      <c r="B33" s="136" t="s">
        <v>34</v>
      </c>
      <c r="C33">
        <v>759.1</v>
      </c>
      <c r="D33" t="e">
        <f>C33+#REF!</f>
        <v>#REF!</v>
      </c>
    </row>
    <row r="34" spans="2:4" ht="20.25">
      <c r="B34" s="136" t="s">
        <v>35</v>
      </c>
      <c r="C34">
        <v>580.2</v>
      </c>
      <c r="D34" t="e">
        <f>C34+#REF!</f>
        <v>#REF!</v>
      </c>
    </row>
    <row r="35" spans="2:4" ht="20.25">
      <c r="B35" s="136" t="s">
        <v>36</v>
      </c>
      <c r="C35">
        <v>384.1</v>
      </c>
      <c r="D35" t="e">
        <f>C35+#REF!</f>
        <v>#REF!</v>
      </c>
    </row>
    <row r="36" spans="2:4" ht="20.25">
      <c r="B36" s="136" t="s">
        <v>37</v>
      </c>
      <c r="C36">
        <v>307.8</v>
      </c>
      <c r="D36" t="e">
        <f>C36+#REF!</f>
        <v>#REF!</v>
      </c>
    </row>
    <row r="37" spans="2:4" ht="20.25">
      <c r="B37" s="136" t="s">
        <v>38</v>
      </c>
      <c r="C37">
        <v>850.9</v>
      </c>
      <c r="D37" t="e">
        <f>C37+#REF!</f>
        <v>#REF!</v>
      </c>
    </row>
    <row r="38" spans="2:4" ht="20.25">
      <c r="B38" s="136" t="s">
        <v>39</v>
      </c>
      <c r="C38">
        <v>794.9</v>
      </c>
      <c r="D38" t="e">
        <f>C38+#REF!</f>
        <v>#REF!</v>
      </c>
    </row>
    <row r="39" spans="2:4" ht="20.25">
      <c r="B39" s="136" t="s">
        <v>40</v>
      </c>
      <c r="C39">
        <v>494.7</v>
      </c>
      <c r="D39" t="e">
        <f>C39+#REF!</f>
        <v>#REF!</v>
      </c>
    </row>
    <row r="40" spans="2:4" ht="20.25">
      <c r="B40" s="136" t="s">
        <v>41</v>
      </c>
      <c r="C40">
        <v>683.4</v>
      </c>
      <c r="D40" t="e">
        <f>C40+#REF!</f>
        <v>#REF!</v>
      </c>
    </row>
    <row r="41" spans="2:4" ht="20.25">
      <c r="B41" s="136" t="s">
        <v>42</v>
      </c>
      <c r="D41" t="e">
        <f>C41+#REF!</f>
        <v>#REF!</v>
      </c>
    </row>
    <row r="42" spans="2:4" ht="20.25">
      <c r="B42" s="136" t="s">
        <v>43</v>
      </c>
      <c r="C42">
        <v>311.2</v>
      </c>
      <c r="D42" t="e">
        <f>C42+#REF!</f>
        <v>#REF!</v>
      </c>
    </row>
    <row r="43" spans="2:4" ht="20.25">
      <c r="B43" s="136" t="s">
        <v>44</v>
      </c>
      <c r="C43">
        <v>259.2</v>
      </c>
      <c r="D43" t="e">
        <f>C43+#REF!</f>
        <v>#REF!</v>
      </c>
    </row>
    <row r="44" spans="2:4" ht="20.25">
      <c r="B44" s="136" t="s">
        <v>45</v>
      </c>
      <c r="C44">
        <v>210</v>
      </c>
      <c r="D44" t="e">
        <f>C44+#REF!</f>
        <v>#REF!</v>
      </c>
    </row>
    <row r="45" spans="2:4" ht="20.25">
      <c r="B45" s="136" t="s">
        <v>46</v>
      </c>
      <c r="C45">
        <v>567.1</v>
      </c>
      <c r="D45" t="e">
        <f>C45+#REF!</f>
        <v>#REF!</v>
      </c>
    </row>
    <row r="46" spans="2:4" ht="20.25">
      <c r="B46" s="136" t="s">
        <v>47</v>
      </c>
      <c r="C46">
        <v>283</v>
      </c>
      <c r="D46" t="e">
        <f>C46+#REF!</f>
        <v>#REF!</v>
      </c>
    </row>
    <row r="47" spans="2:4" ht="20.25">
      <c r="B47" s="136" t="s">
        <v>48</v>
      </c>
      <c r="C47">
        <v>968.6</v>
      </c>
      <c r="D47" t="e">
        <f>C47+#REF!</f>
        <v>#REF!</v>
      </c>
    </row>
    <row r="48" spans="2:4" ht="20.25">
      <c r="B48" s="136" t="s">
        <v>49</v>
      </c>
      <c r="C48">
        <v>450.3</v>
      </c>
      <c r="D48" t="e">
        <f>C48+#REF!</f>
        <v>#REF!</v>
      </c>
    </row>
    <row r="49" spans="2:4" ht="20.25">
      <c r="B49" s="136" t="s">
        <v>50</v>
      </c>
      <c r="C49">
        <v>583</v>
      </c>
      <c r="D49" t="e">
        <f>C49+#REF!</f>
        <v>#REF!</v>
      </c>
    </row>
    <row r="50" spans="2:4" ht="20.25">
      <c r="B50" s="136" t="s">
        <v>51</v>
      </c>
      <c r="C50">
        <v>847.2</v>
      </c>
      <c r="D50" t="e">
        <f>C50+#REF!</f>
        <v>#REF!</v>
      </c>
    </row>
    <row r="51" spans="2:4" ht="20.25">
      <c r="B51" s="136" t="s">
        <v>52</v>
      </c>
      <c r="C51">
        <v>789.5</v>
      </c>
      <c r="D51" t="e">
        <f>C51+#REF!</f>
        <v>#REF!</v>
      </c>
    </row>
    <row r="52" spans="2:4" ht="21" thickBot="1">
      <c r="B52" s="146"/>
      <c r="C52">
        <f>SUM(C33:C51)</f>
        <v>10124.2</v>
      </c>
      <c r="D52" s="138" t="e">
        <f>C52+#REF!</f>
        <v>#REF!</v>
      </c>
    </row>
    <row r="53" spans="2:4" ht="20.25">
      <c r="B53" s="163" t="s">
        <v>63</v>
      </c>
      <c r="D53" s="138"/>
    </row>
    <row r="54" spans="2:4" ht="20.25">
      <c r="B54" s="163" t="s">
        <v>64</v>
      </c>
      <c r="D54" s="138" t="e">
        <f>D52+D53</f>
        <v>#REF!</v>
      </c>
    </row>
  </sheetData>
  <mergeCells count="8">
    <mergeCell ref="B3:B4"/>
    <mergeCell ref="A1:S1"/>
    <mergeCell ref="S3:S4"/>
    <mergeCell ref="P3:P4"/>
    <mergeCell ref="H3:H4"/>
    <mergeCell ref="I3:N3"/>
    <mergeCell ref="R3:R4"/>
    <mergeCell ref="A3:A4"/>
  </mergeCells>
  <printOptions/>
  <pageMargins left="0.85" right="0" top="0.86" bottom="0.3937007874015748" header="1.09" footer="0.5118110236220472"/>
  <pageSetup fitToHeight="3" horizontalDpi="600" verticalDpi="600" orientation="portrait" pageOrder="overThenDown" paperSize="9" scale="4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 topLeftCell="A1">
      <selection activeCell="F10" sqref="F10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" width="12.8515625" style="0" customWidth="1"/>
    <col min="4" max="4" width="12.7109375" style="0" customWidth="1"/>
    <col min="5" max="5" width="11.421875" style="0" customWidth="1"/>
    <col min="6" max="6" width="13.28125" style="0" customWidth="1"/>
    <col min="7" max="7" width="14.57421875" style="0" customWidth="1"/>
    <col min="8" max="8" width="13.28125" style="0" customWidth="1"/>
  </cols>
  <sheetData>
    <row r="1" spans="1:8" s="7" customFormat="1" ht="34.5" customHeight="1">
      <c r="A1" s="248" t="s">
        <v>16</v>
      </c>
      <c r="B1" s="249"/>
      <c r="C1" s="249"/>
      <c r="D1" s="249"/>
      <c r="E1" s="249"/>
      <c r="F1" s="249"/>
      <c r="G1" s="249"/>
      <c r="H1" s="250"/>
    </row>
    <row r="2" s="50" customFormat="1" ht="14.25"/>
    <row r="3" s="50" customFormat="1" ht="15" thickBot="1"/>
    <row r="4" spans="1:8" s="51" customFormat="1" ht="57.75" customHeight="1">
      <c r="A4" s="9"/>
      <c r="B4" s="10" t="s">
        <v>1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14</v>
      </c>
      <c r="H4" s="56" t="s">
        <v>26</v>
      </c>
    </row>
    <row r="5" spans="1:8" s="50" customFormat="1" ht="14.25">
      <c r="A5" s="87">
        <v>1</v>
      </c>
      <c r="B5" s="88" t="str">
        <f>доходи!B4</f>
        <v>Суворовский</v>
      </c>
      <c r="C5" s="57">
        <f>Видатки!N5</f>
        <v>0</v>
      </c>
      <c r="D5" s="57">
        <f>доходи!AX4</f>
        <v>173.7922787627738</v>
      </c>
      <c r="E5" s="57">
        <f aca="true" t="shared" si="0" ref="E5:E24">(C5-D5+ABS(C5-D5))/2</f>
        <v>0</v>
      </c>
      <c r="F5" s="58" t="e">
        <f aca="true" t="shared" si="1" ref="F5:F24">E5/$E$25</f>
        <v>#REF!</v>
      </c>
      <c r="G5" s="57">
        <f>(D5-C5+ABS(C5-D5))/2</f>
        <v>173.7922787627738</v>
      </c>
      <c r="H5" s="71">
        <f>G5/Трансферти!D5</f>
        <v>1</v>
      </c>
    </row>
    <row r="6" spans="1:8" s="50" customFormat="1" ht="14.25">
      <c r="A6" s="87">
        <f>A5+1</f>
        <v>2</v>
      </c>
      <c r="B6" s="88" t="str">
        <f>доходи!B5</f>
        <v>Богатянский</v>
      </c>
      <c r="C6" s="57">
        <f>Видатки!N6</f>
        <v>0</v>
      </c>
      <c r="D6" s="57">
        <f>доходи!AX5</f>
        <v>51.183427038571345</v>
      </c>
      <c r="E6" s="57">
        <f t="shared" si="0"/>
        <v>0</v>
      </c>
      <c r="F6" s="58" t="e">
        <f t="shared" si="1"/>
        <v>#REF!</v>
      </c>
      <c r="G6" s="57">
        <f aca="true" t="shared" si="2" ref="G6:G24">(D6-C6+ABS(C6-D6))/2</f>
        <v>51.183427038571345</v>
      </c>
      <c r="H6" s="71">
        <f>G6/Трансферти!D6</f>
        <v>1</v>
      </c>
    </row>
    <row r="7" spans="1:8" s="50" customFormat="1" ht="14.25">
      <c r="A7" s="87">
        <f>A6+1</f>
        <v>3</v>
      </c>
      <c r="B7" s="88" t="str">
        <f>доходи!B6</f>
        <v>Бросский</v>
      </c>
      <c r="C7" s="57">
        <f>Видатки!N7</f>
        <v>0</v>
      </c>
      <c r="D7" s="57">
        <f>доходи!AX6</f>
        <v>89.11489415306433</v>
      </c>
      <c r="E7" s="57">
        <f t="shared" si="0"/>
        <v>0</v>
      </c>
      <c r="F7" s="58" t="e">
        <f t="shared" si="1"/>
        <v>#REF!</v>
      </c>
      <c r="G7" s="57">
        <f t="shared" si="2"/>
        <v>89.11489415306433</v>
      </c>
      <c r="H7" s="71">
        <f>G7/Трансферти!D7</f>
        <v>1</v>
      </c>
    </row>
    <row r="8" spans="1:8" s="50" customFormat="1" ht="14.25">
      <c r="A8" s="87">
        <f aca="true" t="shared" si="3" ref="A8:A23">A7+1</f>
        <v>4</v>
      </c>
      <c r="B8" s="88" t="str">
        <f>доходи!B7</f>
        <v>Каланчакский</v>
      </c>
      <c r="C8" s="57">
        <f>Видатки!N8</f>
        <v>0</v>
      </c>
      <c r="D8" s="57">
        <f>доходи!AX7</f>
        <v>35.43124202589526</v>
      </c>
      <c r="E8" s="57">
        <f t="shared" si="0"/>
        <v>0</v>
      </c>
      <c r="F8" s="58" t="e">
        <f t="shared" si="1"/>
        <v>#REF!</v>
      </c>
      <c r="G8" s="57">
        <f t="shared" si="2"/>
        <v>35.43124202589526</v>
      </c>
      <c r="H8" s="71">
        <f>G8/Трансферти!D8</f>
        <v>1</v>
      </c>
    </row>
    <row r="9" spans="1:8" s="50" customFormat="1" ht="14.25">
      <c r="A9" s="87">
        <f t="shared" si="3"/>
        <v>5</v>
      </c>
      <c r="B9" s="88" t="str">
        <f>доходи!B8</f>
        <v>Каменский</v>
      </c>
      <c r="C9" s="57">
        <f>Видатки!N9</f>
        <v>0</v>
      </c>
      <c r="D9" s="57">
        <f>доходи!AX8</f>
        <v>196.25905474216208</v>
      </c>
      <c r="E9" s="57">
        <f t="shared" si="0"/>
        <v>0</v>
      </c>
      <c r="F9" s="58" t="e">
        <f t="shared" si="1"/>
        <v>#REF!</v>
      </c>
      <c r="G9" s="57">
        <f t="shared" si="2"/>
        <v>196.25905474216208</v>
      </c>
      <c r="H9" s="71">
        <f>G9/Трансферти!D9</f>
        <v>1</v>
      </c>
    </row>
    <row r="10" spans="1:8" s="50" customFormat="1" ht="14.25">
      <c r="A10" s="87">
        <f t="shared" si="3"/>
        <v>6</v>
      </c>
      <c r="B10" s="88" t="str">
        <f>доходи!B9</f>
        <v>Камышовский</v>
      </c>
      <c r="C10" s="57">
        <f>Видатки!N10</f>
        <v>0</v>
      </c>
      <c r="D10" s="57">
        <f>доходи!AX9</f>
        <v>53.77603262855623</v>
      </c>
      <c r="E10" s="57">
        <f t="shared" si="0"/>
        <v>0</v>
      </c>
      <c r="F10" s="58" t="e">
        <f t="shared" si="1"/>
        <v>#REF!</v>
      </c>
      <c r="G10" s="57">
        <f t="shared" si="2"/>
        <v>53.77603262855623</v>
      </c>
      <c r="H10" s="71">
        <f>G10/Трансферти!D10</f>
        <v>1</v>
      </c>
    </row>
    <row r="11" spans="1:8" s="50" customFormat="1" ht="14.25">
      <c r="A11" s="87">
        <f t="shared" si="3"/>
        <v>7</v>
      </c>
      <c r="B11" s="88" t="str">
        <f>доходи!B10</f>
        <v>Кирничанский</v>
      </c>
      <c r="C11" s="57">
        <f>Видатки!N11</f>
        <v>0</v>
      </c>
      <c r="D11" s="57">
        <f>доходи!AX10</f>
        <v>43.07917014210245</v>
      </c>
      <c r="E11" s="57">
        <f>(C11-D11+ABS(C11-D11))/2</f>
        <v>0</v>
      </c>
      <c r="F11" s="58" t="e">
        <f t="shared" si="1"/>
        <v>#REF!</v>
      </c>
      <c r="G11" s="57">
        <f t="shared" si="2"/>
        <v>43.07917014210245</v>
      </c>
      <c r="H11" s="71">
        <f>G11/Трансферти!D11</f>
        <v>1</v>
      </c>
    </row>
    <row r="12" spans="1:8" s="50" customFormat="1" ht="14.25">
      <c r="A12" s="87">
        <f t="shared" si="3"/>
        <v>8</v>
      </c>
      <c r="B12" s="88" t="str">
        <f>доходи!B11</f>
        <v>Кислицкий</v>
      </c>
      <c r="C12" s="57">
        <f>Видатки!N12</f>
        <v>0</v>
      </c>
      <c r="D12" s="57">
        <f>доходи!AX11</f>
        <v>67.93390244871519</v>
      </c>
      <c r="E12" s="57">
        <f t="shared" si="0"/>
        <v>0</v>
      </c>
      <c r="F12" s="58" t="e">
        <f t="shared" si="1"/>
        <v>#REF!</v>
      </c>
      <c r="G12" s="57">
        <f t="shared" si="2"/>
        <v>67.93390244871519</v>
      </c>
      <c r="H12" s="71">
        <f>G12/Трансферти!D12</f>
        <v>1</v>
      </c>
    </row>
    <row r="13" spans="1:8" s="50" customFormat="1" ht="14.25">
      <c r="A13" s="87">
        <f t="shared" si="3"/>
        <v>9</v>
      </c>
      <c r="B13" s="88" t="str">
        <f>доходи!B12</f>
        <v>Ларжанский</v>
      </c>
      <c r="C13" s="57">
        <f>Видатки!N13</f>
        <v>0</v>
      </c>
      <c r="D13" s="57">
        <f>доходи!AX12</f>
        <v>21.801631132745136</v>
      </c>
      <c r="E13" s="57">
        <f t="shared" si="0"/>
        <v>0</v>
      </c>
      <c r="F13" s="58" t="e">
        <f t="shared" si="1"/>
        <v>#REF!</v>
      </c>
      <c r="G13" s="57">
        <f t="shared" si="2"/>
        <v>21.801631132745136</v>
      </c>
      <c r="H13" s="71">
        <f>G13/Трансферти!D13</f>
        <v>1</v>
      </c>
    </row>
    <row r="14" spans="1:8" s="50" customFormat="1" ht="14.25">
      <c r="A14" s="87">
        <f t="shared" si="3"/>
        <v>10</v>
      </c>
      <c r="B14" s="88" t="str">
        <f>доходи!B13</f>
        <v>Лощиновский</v>
      </c>
      <c r="C14" s="57">
        <f>Видатки!N14</f>
        <v>0</v>
      </c>
      <c r="D14" s="57">
        <f>доходи!AX13</f>
        <v>53.18759928383334</v>
      </c>
      <c r="E14" s="57">
        <f t="shared" si="0"/>
        <v>0</v>
      </c>
      <c r="F14" s="58" t="e">
        <f t="shared" si="1"/>
        <v>#REF!</v>
      </c>
      <c r="G14" s="57">
        <f t="shared" si="2"/>
        <v>53.18759928383334</v>
      </c>
      <c r="H14" s="71">
        <f>G14/Трансферти!D14</f>
        <v>1</v>
      </c>
    </row>
    <row r="15" spans="1:8" s="50" customFormat="1" ht="14.25">
      <c r="A15" s="87">
        <f t="shared" si="3"/>
        <v>11</v>
      </c>
      <c r="B15" s="88" t="str">
        <f>доходи!B14</f>
        <v>Матросский</v>
      </c>
      <c r="C15" s="57">
        <f>Видатки!N15</f>
        <v>0</v>
      </c>
      <c r="D15" s="57">
        <f>доходи!AX14</f>
        <v>20.74360184909738</v>
      </c>
      <c r="E15" s="57">
        <f t="shared" si="0"/>
        <v>0</v>
      </c>
      <c r="F15" s="58" t="e">
        <f t="shared" si="1"/>
        <v>#REF!</v>
      </c>
      <c r="G15" s="57">
        <f t="shared" si="2"/>
        <v>20.74360184909738</v>
      </c>
      <c r="H15" s="71">
        <f>G15/Трансферти!D15</f>
        <v>1</v>
      </c>
    </row>
    <row r="16" spans="1:8" s="50" customFormat="1" ht="14.25">
      <c r="A16" s="87">
        <f t="shared" si="3"/>
        <v>12</v>
      </c>
      <c r="B16" s="88" t="str">
        <f>доходи!B15</f>
        <v>Муравлевский</v>
      </c>
      <c r="C16" s="57">
        <f>Видатки!N16</f>
        <v>0</v>
      </c>
      <c r="D16" s="57">
        <f>доходи!AX15</f>
        <v>12.961356566599555</v>
      </c>
      <c r="E16" s="57">
        <f t="shared" si="0"/>
        <v>0</v>
      </c>
      <c r="F16" s="58" t="e">
        <f t="shared" si="1"/>
        <v>#REF!</v>
      </c>
      <c r="G16" s="57">
        <f t="shared" si="2"/>
        <v>12.961356566599555</v>
      </c>
      <c r="H16" s="71">
        <f>G16/Трансферти!D16</f>
        <v>1</v>
      </c>
    </row>
    <row r="17" spans="1:8" s="50" customFormat="1" ht="14.25">
      <c r="A17" s="87">
        <f t="shared" si="3"/>
        <v>13</v>
      </c>
      <c r="B17" s="88" t="str">
        <f>доходи!B16</f>
        <v>Новонекрасовский</v>
      </c>
      <c r="C17" s="57">
        <f>Видатки!N17</f>
        <v>0</v>
      </c>
      <c r="D17" s="57">
        <f>доходи!AX16</f>
        <v>33.31381087120156</v>
      </c>
      <c r="E17" s="57">
        <f t="shared" si="0"/>
        <v>0</v>
      </c>
      <c r="F17" s="58" t="e">
        <f t="shared" si="1"/>
        <v>#REF!</v>
      </c>
      <c r="G17" s="57">
        <f t="shared" si="2"/>
        <v>33.31381087120156</v>
      </c>
      <c r="H17" s="71">
        <f>G17/Трансферти!D17</f>
        <v>1</v>
      </c>
    </row>
    <row r="18" spans="1:8" s="50" customFormat="1" ht="14.25">
      <c r="A18" s="87">
        <f t="shared" si="3"/>
        <v>14</v>
      </c>
      <c r="B18" s="88" t="str">
        <f>доходи!B17</f>
        <v>Новопокровский</v>
      </c>
      <c r="C18" s="57">
        <f>Видатки!N18</f>
        <v>0</v>
      </c>
      <c r="D18" s="57">
        <f>доходи!AX17</f>
        <v>10.237210773723465</v>
      </c>
      <c r="E18" s="57">
        <f t="shared" si="0"/>
        <v>0</v>
      </c>
      <c r="F18" s="58" t="e">
        <f t="shared" si="1"/>
        <v>#REF!</v>
      </c>
      <c r="G18" s="57">
        <f t="shared" si="2"/>
        <v>10.237210773723465</v>
      </c>
      <c r="H18" s="71">
        <f>G18/Трансферти!D18</f>
        <v>1</v>
      </c>
    </row>
    <row r="19" spans="1:8" s="50" customFormat="1" ht="14.25">
      <c r="A19" s="87">
        <f t="shared" si="3"/>
        <v>15</v>
      </c>
      <c r="B19" s="88" t="str">
        <f>доходи!B18</f>
        <v>Озернянский</v>
      </c>
      <c r="C19" s="57">
        <f>Видатки!N19</f>
        <v>0</v>
      </c>
      <c r="D19" s="57">
        <f>доходи!AX18</f>
        <v>66.18891016766743</v>
      </c>
      <c r="E19" s="57">
        <f t="shared" si="0"/>
        <v>0</v>
      </c>
      <c r="F19" s="58" t="e">
        <f t="shared" si="1"/>
        <v>#REF!</v>
      </c>
      <c r="G19" s="57">
        <f t="shared" si="2"/>
        <v>66.18891016766743</v>
      </c>
      <c r="H19" s="71">
        <f>G19/Трансферти!D19</f>
        <v>1</v>
      </c>
    </row>
    <row r="20" spans="1:8" s="50" customFormat="1" ht="14.25">
      <c r="A20" s="87">
        <f t="shared" si="3"/>
        <v>16</v>
      </c>
      <c r="B20" s="88" t="str">
        <f>доходи!B19</f>
        <v>Першотравневый</v>
      </c>
      <c r="C20" s="57">
        <f>Видатки!N20</f>
        <v>0</v>
      </c>
      <c r="D20" s="57">
        <f>доходи!AX19</f>
        <v>45.18410245442188</v>
      </c>
      <c r="E20" s="57">
        <f t="shared" si="0"/>
        <v>0</v>
      </c>
      <c r="F20" s="58" t="e">
        <f t="shared" si="1"/>
        <v>#REF!</v>
      </c>
      <c r="G20" s="57">
        <f t="shared" si="2"/>
        <v>45.18410245442188</v>
      </c>
      <c r="H20" s="71">
        <f>G20/Трансферти!D20</f>
        <v>1</v>
      </c>
    </row>
    <row r="21" spans="1:8" s="50" customFormat="1" ht="14.25">
      <c r="A21" s="87">
        <f t="shared" si="3"/>
        <v>17</v>
      </c>
      <c r="B21" s="88" t="str">
        <f>доходи!B20</f>
        <v>Сафьянский</v>
      </c>
      <c r="C21" s="57">
        <f>Видатки!N21</f>
        <v>0</v>
      </c>
      <c r="D21" s="57">
        <f>доходи!AX20</f>
        <v>67.90033716322479</v>
      </c>
      <c r="E21" s="57">
        <f t="shared" si="0"/>
        <v>0</v>
      </c>
      <c r="F21" s="58" t="e">
        <f t="shared" si="1"/>
        <v>#REF!</v>
      </c>
      <c r="G21" s="57">
        <f t="shared" si="2"/>
        <v>67.90033716322479</v>
      </c>
      <c r="H21" s="71">
        <f>G21/Трансферти!D21</f>
        <v>1</v>
      </c>
    </row>
    <row r="22" spans="1:8" s="50" customFormat="1" ht="14.25">
      <c r="A22" s="87">
        <f t="shared" si="3"/>
        <v>18</v>
      </c>
      <c r="B22" s="88" t="str">
        <f>доходи!B21</f>
        <v>Старонекрасовский</v>
      </c>
      <c r="C22" s="57">
        <f>Видатки!N22</f>
        <v>0</v>
      </c>
      <c r="D22" s="57">
        <f>доходи!AX21</f>
        <v>89.31052962772506</v>
      </c>
      <c r="E22" s="57">
        <f t="shared" si="0"/>
        <v>0</v>
      </c>
      <c r="F22" s="58" t="e">
        <f t="shared" si="1"/>
        <v>#REF!</v>
      </c>
      <c r="G22" s="57">
        <f t="shared" si="2"/>
        <v>89.31052962772506</v>
      </c>
      <c r="H22" s="71">
        <f>G22/Трансферти!D22</f>
        <v>1</v>
      </c>
    </row>
    <row r="23" spans="1:8" s="50" customFormat="1" ht="14.25">
      <c r="A23" s="87">
        <f t="shared" si="3"/>
        <v>19</v>
      </c>
      <c r="B23" s="88" t="str">
        <f>доходи!B22</f>
        <v>Утконосовский</v>
      </c>
      <c r="C23" s="57">
        <f>Видатки!N23</f>
        <v>0</v>
      </c>
      <c r="D23" s="57">
        <f>доходи!AX22</f>
        <v>104.6700251023443</v>
      </c>
      <c r="E23" s="57">
        <f t="shared" si="0"/>
        <v>0</v>
      </c>
      <c r="F23" s="58" t="e">
        <f t="shared" si="1"/>
        <v>#REF!</v>
      </c>
      <c r="G23" s="57">
        <f t="shared" si="2"/>
        <v>104.6700251023443</v>
      </c>
      <c r="H23" s="71">
        <f>G23/Трансферти!D23</f>
        <v>1</v>
      </c>
    </row>
    <row r="24" spans="1:8" ht="15" thickBot="1">
      <c r="A24" s="52"/>
      <c r="B24" s="53" t="s">
        <v>2</v>
      </c>
      <c r="C24" s="57" t="e">
        <f>Видатки!#REF!</f>
        <v>#REF!</v>
      </c>
      <c r="D24" s="57">
        <f>доходи!AX23</f>
        <v>2254.430883065575</v>
      </c>
      <c r="E24" s="57" t="e">
        <f t="shared" si="0"/>
        <v>#REF!</v>
      </c>
      <c r="F24" s="58" t="e">
        <f t="shared" si="1"/>
        <v>#REF!</v>
      </c>
      <c r="G24" s="57" t="e">
        <f t="shared" si="2"/>
        <v>#REF!</v>
      </c>
      <c r="H24" s="71" t="e">
        <f>G24/Трансферти!D24</f>
        <v>#REF!</v>
      </c>
    </row>
    <row r="25" spans="1:8" ht="15.75" thickBot="1">
      <c r="A25" s="54"/>
      <c r="B25" s="55" t="s">
        <v>0</v>
      </c>
      <c r="C25" s="59" t="e">
        <f aca="true" t="shared" si="4" ref="C25:H25">SUM(C5:C24)</f>
        <v>#REF!</v>
      </c>
      <c r="D25" s="59">
        <f t="shared" si="4"/>
        <v>3490.5</v>
      </c>
      <c r="E25" s="59" t="e">
        <f t="shared" si="4"/>
        <v>#REF!</v>
      </c>
      <c r="F25" s="60" t="e">
        <f t="shared" si="4"/>
        <v>#REF!</v>
      </c>
      <c r="G25" s="59" t="e">
        <f t="shared" si="4"/>
        <v>#REF!</v>
      </c>
      <c r="H25" s="59" t="e">
        <f t="shared" si="4"/>
        <v>#REF!</v>
      </c>
    </row>
    <row r="26" spans="1:8" ht="15">
      <c r="A26" s="50"/>
      <c r="B26" s="34" t="s">
        <v>15</v>
      </c>
      <c r="C26" s="72"/>
      <c r="D26" s="50"/>
      <c r="E26" s="116" t="e">
        <f>E25-G25</f>
        <v>#REF!</v>
      </c>
      <c r="F26" s="50"/>
      <c r="G26" s="50"/>
      <c r="H26" s="50"/>
    </row>
    <row r="27" spans="1:8" ht="15.75" thickBot="1">
      <c r="A27" s="251" t="s">
        <v>4</v>
      </c>
      <c r="B27" s="252"/>
      <c r="C27" s="133" t="e">
        <f>Видатки!#REF!</f>
        <v>#REF!</v>
      </c>
      <c r="D27" s="50"/>
      <c r="E27" s="134"/>
      <c r="F27" s="50"/>
      <c r="G27" s="50"/>
      <c r="H27" s="50"/>
    </row>
    <row r="28" spans="1:8" ht="15">
      <c r="A28" s="50"/>
      <c r="B28" s="73" t="s">
        <v>20</v>
      </c>
      <c r="C28" s="74" t="e">
        <f>C25-C27</f>
        <v>#REF!</v>
      </c>
      <c r="D28" s="50"/>
      <c r="E28" s="74" t="e">
        <f>E27-E26</f>
        <v>#REF!</v>
      </c>
      <c r="F28" s="50"/>
      <c r="G28" s="90" t="e">
        <f>G25-E25+E26</f>
        <v>#REF!</v>
      </c>
      <c r="H28" s="50"/>
    </row>
  </sheetData>
  <sheetProtection sheet="1" objects="1" scenarios="1"/>
  <mergeCells count="2">
    <mergeCell ref="A1:H1"/>
    <mergeCell ref="A27:B2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Parasyuk</dc:creator>
  <cp:keywords/>
  <dc:description/>
  <cp:lastModifiedBy>Customer</cp:lastModifiedBy>
  <cp:lastPrinted>2014-01-21T13:31:49Z</cp:lastPrinted>
  <dcterms:created xsi:type="dcterms:W3CDTF">2002-09-04T12:42:01Z</dcterms:created>
  <dcterms:modified xsi:type="dcterms:W3CDTF">2014-12-25T08:39:38Z</dcterms:modified>
  <cp:category/>
  <cp:version/>
  <cp:contentType/>
  <cp:contentStatus/>
</cp:coreProperties>
</file>