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идатки заг." sheetId="1" r:id="rId1"/>
    <sheet name="Видатки спец." sheetId="2" r:id="rId2"/>
    <sheet name="Доходи заг." sheetId="3" r:id="rId3"/>
    <sheet name="Доходи спец." sheetId="4" r:id="rId4"/>
  </sheets>
  <definedNames>
    <definedName name="Z_C1D12CD9_FF8B_4A9C_A846_B15B3F5DEB72_.wvu.PrintTitles" localSheetId="0" hidden="1">'Видатки заг.'!$B:$B</definedName>
    <definedName name="Z_C1D12CD9_FF8B_4A9C_A846_B15B3F5DEB72_.wvu.PrintTitles" localSheetId="1" hidden="1">'Видатки спец.'!$B:$B</definedName>
    <definedName name="Z_C1D12CD9_FF8B_4A9C_A846_B15B3F5DEB72_.wvu.PrintTitles" localSheetId="2" hidden="1">'Доходи заг.'!$B:$B</definedName>
    <definedName name="Z_C1D12CD9_FF8B_4A9C_A846_B15B3F5DEB72_.wvu.PrintTitles" localSheetId="3" hidden="1">'Доходи спец.'!$B:$B</definedName>
    <definedName name="_xlnm.Print_Titles" localSheetId="0">'Видатки заг.'!$B:$B</definedName>
    <definedName name="_xlnm.Print_Titles" localSheetId="1">'Видатки спец.'!$B:$B</definedName>
    <definedName name="_xlnm.Print_Titles" localSheetId="2">'Доходи заг.'!$B:$B</definedName>
    <definedName name="_xlnm.Print_Titles" localSheetId="3">'Доходи спец.'!$B:$B</definedName>
    <definedName name="_xlnm.Print_Area" localSheetId="2">'Доходи заг.'!$A$1:$DF$16</definedName>
  </definedNames>
  <calcPr fullCalcOnLoad="1"/>
</workbook>
</file>

<file path=xl/sharedStrings.xml><?xml version="1.0" encoding="utf-8"?>
<sst xmlns="http://schemas.openxmlformats.org/spreadsheetml/2006/main" count="779" uniqueCount="179">
  <si>
    <t>№ п/п</t>
  </si>
  <si>
    <t>Суворовська селищна рада</t>
  </si>
  <si>
    <t>Вилківська міська рада</t>
  </si>
  <si>
    <t>Кілійська міська рада</t>
  </si>
  <si>
    <t>Ренійська міська рада</t>
  </si>
  <si>
    <t>Саф'янівська сільська рада</t>
  </si>
  <si>
    <t>районний бюджет Ізмаїльського району</t>
  </si>
  <si>
    <t>Назва ради</t>
  </si>
  <si>
    <t xml:space="preserve">план </t>
  </si>
  <si>
    <t>факт</t>
  </si>
  <si>
    <t>ВСЬОГО</t>
  </si>
  <si>
    <t>% виконання до плану року</t>
  </si>
  <si>
    <t>відхилення</t>
  </si>
  <si>
    <t>1010</t>
  </si>
  <si>
    <t>1060</t>
  </si>
  <si>
    <t>1070</t>
  </si>
  <si>
    <t>1080</t>
  </si>
  <si>
    <t>1030</t>
  </si>
  <si>
    <t>1020</t>
  </si>
  <si>
    <t>1040</t>
  </si>
  <si>
    <t>1050</t>
  </si>
  <si>
    <t>1140</t>
  </si>
  <si>
    <t>1150</t>
  </si>
  <si>
    <t>1160</t>
  </si>
  <si>
    <t>1200</t>
  </si>
  <si>
    <t>2000</t>
  </si>
  <si>
    <t>3030</t>
  </si>
  <si>
    <t>3104</t>
  </si>
  <si>
    <t>3111</t>
  </si>
  <si>
    <t>3160</t>
  </si>
  <si>
    <t>3192</t>
  </si>
  <si>
    <t>3210</t>
  </si>
  <si>
    <t>3241, 3242</t>
  </si>
  <si>
    <t>4081, 4082</t>
  </si>
  <si>
    <t>7610, 7680, 7693</t>
  </si>
  <si>
    <t>Резервний фонд</t>
  </si>
  <si>
    <t>1120</t>
  </si>
  <si>
    <t>14040000</t>
  </si>
  <si>
    <t>18010500</t>
  </si>
  <si>
    <t>18010600</t>
  </si>
  <si>
    <t>18010700</t>
  </si>
  <si>
    <t>18010900</t>
  </si>
  <si>
    <t>18030000</t>
  </si>
  <si>
    <t>18010100 - 18010400</t>
  </si>
  <si>
    <t>Податок на нерухоме майно</t>
  </si>
  <si>
    <t>18011000 - 18011100</t>
  </si>
  <si>
    <t>18050000</t>
  </si>
  <si>
    <t>22080400</t>
  </si>
  <si>
    <t>22090000</t>
  </si>
  <si>
    <t>24060000</t>
  </si>
  <si>
    <t>Базова дотація</t>
  </si>
  <si>
    <t>19010000</t>
  </si>
  <si>
    <t>Екологічний податок</t>
  </si>
  <si>
    <t>24170000</t>
  </si>
  <si>
    <t>25010000</t>
  </si>
  <si>
    <t>25020000</t>
  </si>
  <si>
    <t>31030000</t>
  </si>
  <si>
    <t>33010000</t>
  </si>
  <si>
    <t>0100</t>
  </si>
  <si>
    <t>Державне управління</t>
  </si>
  <si>
    <t>Дошкільна освіта</t>
  </si>
  <si>
    <t>Загальна середня освіта за рахунок коштів місцевого бюджету</t>
  </si>
  <si>
    <t>Загальна середня освіта за рахунок освітньої субвенції</t>
  </si>
  <si>
    <t>Загальна середня освіта за рахунок залишку коштів освітньої субвенції</t>
  </si>
  <si>
    <t xml:space="preserve">Кошти пайової участі у розвитку інфраструктури </t>
  </si>
  <si>
    <t>Джерела власних надходжень</t>
  </si>
  <si>
    <t>Кошти від відчуження майна</t>
  </si>
  <si>
    <t>Кошти від продажу землі</t>
  </si>
  <si>
    <t>Субвенція з місцевих бюджетів іншим місцевим бюджетам</t>
  </si>
  <si>
    <t>Загальна середня освіта (закупівля товарів, робіт і послуг за рахунок залишку коштів освітньої субвенції (COVID-19)</t>
  </si>
  <si>
    <t>Позашкільна освіта</t>
  </si>
  <si>
    <t>Мистецькі школи</t>
  </si>
  <si>
    <t>Підвищення кваліфікації, перепідготовка кадрів закладами післядипломної освіти</t>
  </si>
  <si>
    <t>Програми та заходи у сфері освіти</t>
  </si>
  <si>
    <t>Інклюзивно-ресурсний центр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</si>
  <si>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</si>
  <si>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на надання держ. підтримки особам з особливими освітніми потребами</t>
  </si>
  <si>
    <t>Охорона здоров'я</t>
  </si>
  <si>
    <t>Надання пільг з оплати послуг зв'язку та компенсації за пільговий проїзд окремих категорій громадян</t>
  </si>
  <si>
    <t>Соц. послуги громадян у зв'язку з похилим віком, хворобою, інвалідністю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</si>
  <si>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</si>
  <si>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3121</t>
  </si>
  <si>
    <t>Утримання та забезпечення діяльності центрів соціальних служб</t>
  </si>
  <si>
    <t xml:space="preserve">Молодіжні програми, оздоровлення </t>
  </si>
  <si>
    <t>Надання соц. гарантій фізичним особам, які надають соціальні послуги громадянам похилого віку</t>
  </si>
  <si>
    <t>Надання фінансової підтримки громадським об'єднанням ветеранів і осіб з інвалідністю</t>
  </si>
  <si>
    <t>Організація та проведення громадських робіт</t>
  </si>
  <si>
    <t>Поховання, мат.допомога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</si>
  <si>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</si>
  <si>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</si>
  <si>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і будинків культури</t>
  </si>
  <si>
    <t>Інші заклади та заходи в галузі культури і мистецтва</t>
  </si>
  <si>
    <t>Фізична культура і спорт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</si>
  <si>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
</t>
  </si>
  <si>
    <t>Благоустрій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</si>
  <si>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</si>
  <si>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</si>
  <si>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</si>
  <si>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</si>
  <si>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Економічна діяльність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</si>
  <si>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</si>
  <si>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</si>
  <si>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Заходи та роботи з мобілізаційної підготовки місцевого значення та інші заходи громадського порядку та безпеки</t>
  </si>
  <si>
    <t>Засоби масової інформації</t>
  </si>
  <si>
    <t>Обслуговування місцевого боргу</t>
  </si>
  <si>
    <t>Інші субвенції з місцевого бюджету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</si>
  <si>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призначення) </t>
  </si>
  <si>
    <t>Податок на прибуток підприємств</t>
  </si>
  <si>
    <t>Акцизний податок з реалізації суб'єктами господарювання  роздрібної торгівлі підакцизних товарів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</si>
  <si>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</si>
  <si>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</si>
  <si>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</si>
  <si>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</si>
  <si>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</t>
  </si>
  <si>
    <t>Туристичний збір</t>
  </si>
  <si>
    <t>Єдиний податок</t>
  </si>
  <si>
    <t>Адміністративні штрафи</t>
  </si>
  <si>
    <t>Плата за надання адміністративних послуг</t>
  </si>
  <si>
    <t xml:space="preserve">Державне мито </t>
  </si>
  <si>
    <t>Інші надходження</t>
  </si>
  <si>
    <t>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</si>
  <si>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</si>
  <si>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</si>
  <si>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субвенцї з державного бюджету 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</si>
  <si>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</si>
  <si>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</si>
  <si>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</si>
  <si>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Проведення експертної грошової оцінки земельної ділянки чи права на неї</t>
  </si>
  <si>
    <t>Виконання заходів за рахунок цільових фондів, утворених органами місцевого самоврядування і місцевими органами виконавчої влади і фондів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</si>
  <si>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</si>
  <si>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</si>
  <si>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</si>
  <si>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</si>
  <si>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Податок на доходи фізичних осіб</t>
  </si>
  <si>
    <t>11010000</t>
  </si>
  <si>
    <t>11020000</t>
  </si>
  <si>
    <t>Рентна плата за використання природних ресурсів</t>
  </si>
  <si>
    <t>13000000</t>
  </si>
  <si>
    <t>Акцизний збір з вироблених в Україні товарів</t>
  </si>
  <si>
    <t>14020000</t>
  </si>
  <si>
    <t>14030000</t>
  </si>
  <si>
    <t>Акцизний збір з ввезених на Україну товарів</t>
  </si>
  <si>
    <t>Надходження від орендної плати за користування майном, що перебуває у комунальній власності</t>
  </si>
  <si>
    <t>Плата за послуги, що надаються бюджетними установами</t>
  </si>
  <si>
    <t>Ізмаїльська міська рада</t>
  </si>
  <si>
    <t>Будівництво 1 об'єктів житлово-комунального господарства</t>
  </si>
  <si>
    <t>1130</t>
  </si>
  <si>
    <t>Методичне забезпечення діяльності закладів освіти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</si>
  <si>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</si>
  <si>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</si>
  <si>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8210, 8220, 8230</t>
  </si>
  <si>
    <t>Субвенція з місцевого бюджету на виконання інвестиційних проектів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</si>
  <si>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</si>
  <si>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6013, 6017, 6020</t>
  </si>
  <si>
    <t>1180</t>
  </si>
  <si>
    <t>РАЗОМ</t>
  </si>
  <si>
    <t>21080000</t>
  </si>
  <si>
    <t>22010000</t>
  </si>
  <si>
    <t>заг+спец</t>
  </si>
  <si>
    <t>Власні доходи</t>
  </si>
  <si>
    <t>3112</t>
  </si>
  <si>
    <t>Заходи державної політики з питань дітей та їх соціального захисту</t>
  </si>
  <si>
    <t xml:space="preserve">3131, 3133, 3140 </t>
  </si>
  <si>
    <t>Субвенція з місцевого бюджету на співфінансування інвестиційних проектів</t>
  </si>
  <si>
    <t>Субвенція з місцевого бюджету державному бюджету на виконання програм соціально-економічного розвитку регіонів</t>
  </si>
  <si>
    <t>Забеспечення діяльності інших закладів у сфері освіти</t>
  </si>
  <si>
    <t xml:space="preserve">Виконання інвестиційних проектів за рахунок субвенцій з інших бюджетів </t>
  </si>
  <si>
    <t>Субвенція з місцевого бюджету на здійснення природоохоронних заходів</t>
  </si>
  <si>
    <t>Районний бюджет Ізмаїльського району</t>
  </si>
  <si>
    <t>3170</t>
  </si>
  <si>
    <t xml:space="preserve">Компкнсаційні виплати особам з інвалідністю </t>
  </si>
  <si>
    <t>3050</t>
  </si>
  <si>
    <t>3090</t>
  </si>
  <si>
    <t xml:space="preserve">Пільгове медичне обслуговування </t>
  </si>
  <si>
    <t xml:space="preserve">Видатки на поховання учасників бойових дій та осіб з інвалідністю внаслідок війни </t>
  </si>
  <si>
    <r>
      <t xml:space="preserve">Аналіз доходної частини бюджету Ізмаїльського району за січень - березень 2021 року </t>
    </r>
    <r>
      <rPr>
        <b/>
        <sz val="14"/>
        <rFont val="Times New Roman"/>
        <family val="1"/>
      </rPr>
      <t xml:space="preserve">по загальному фонду </t>
    </r>
    <r>
      <rPr>
        <sz val="14"/>
        <rFont val="Times New Roman"/>
        <family val="1"/>
      </rPr>
      <t>(тис.грн.)</t>
    </r>
  </si>
  <si>
    <r>
      <t xml:space="preserve">Аналіз доходної частини бюджету Ізмаїльського району за січень - березень 2021 року </t>
    </r>
    <r>
      <rPr>
        <b/>
        <sz val="14"/>
        <rFont val="Times New Roman"/>
        <family val="1"/>
      </rPr>
      <t xml:space="preserve">по спеціальному фонду </t>
    </r>
    <r>
      <rPr>
        <sz val="14"/>
        <rFont val="Times New Roman"/>
        <family val="1"/>
      </rPr>
      <t>(тис.грн.)</t>
    </r>
  </si>
  <si>
    <r>
      <t xml:space="preserve">Аналіз видаткової частини бюджету Ізмаїльського району за січень - березень 2021 року </t>
    </r>
    <r>
      <rPr>
        <b/>
        <sz val="14"/>
        <rFont val="Times New Roman"/>
        <family val="1"/>
      </rPr>
      <t xml:space="preserve">по загальному фонду </t>
    </r>
    <r>
      <rPr>
        <sz val="14"/>
        <rFont val="Times New Roman"/>
        <family val="1"/>
      </rPr>
      <t>(тис.грн.)</t>
    </r>
  </si>
  <si>
    <r>
      <t xml:space="preserve">Аналіз видаткової частини бюджету Ізмаїльського району за січень - березень 2021 року </t>
    </r>
    <r>
      <rPr>
        <b/>
        <sz val="14"/>
        <rFont val="Times New Roman"/>
        <family val="1"/>
      </rPr>
      <t xml:space="preserve">по спеціальному фонду </t>
    </r>
    <r>
      <rPr>
        <sz val="14"/>
        <rFont val="Times New Roman"/>
        <family val="1"/>
      </rPr>
      <t>(тис.грн.)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</si>
</sst>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0000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8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184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8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wrapText="1"/>
    </xf>
    <xf numFmtId="184" fontId="8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84" fontId="7" fillId="0" borderId="1" xfId="0" applyNumberFormat="1" applyFont="1" applyBorder="1" applyAlignment="1">
      <alignment/>
    </xf>
    <xf numFmtId="1" fontId="7" fillId="2" borderId="1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184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0" fillId="3" borderId="1" xfId="0" applyFill="1" applyBorder="1" applyAlignment="1">
      <alignment/>
    </xf>
    <xf numFmtId="184" fontId="0" fillId="3" borderId="1" xfId="0" applyNumberFormat="1" applyFill="1" applyBorder="1" applyAlignment="1">
      <alignment/>
    </xf>
    <xf numFmtId="184" fontId="0" fillId="0" borderId="2" xfId="0" applyNumberFormat="1" applyBorder="1" applyAlignment="1">
      <alignment/>
    </xf>
    <xf numFmtId="18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84" fontId="0" fillId="2" borderId="1" xfId="0" applyNumberFormat="1" applyFill="1" applyBorder="1" applyAlignment="1">
      <alignment/>
    </xf>
    <xf numFmtId="184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/>
    </xf>
    <xf numFmtId="0" fontId="0" fillId="2" borderId="0" xfId="0" applyFont="1" applyFill="1" applyAlignment="1">
      <alignment/>
    </xf>
    <xf numFmtId="184" fontId="0" fillId="0" borderId="4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184" fontId="0" fillId="0" borderId="4" xfId="0" applyNumberFormat="1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5"/>
  <sheetViews>
    <sheetView view="pageBreakPreview" zoomScale="60" workbookViewId="0" topLeftCell="A1">
      <pane xSplit="2" ySplit="5" topLeftCell="GA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A13" sqref="HA13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8.00390625" style="0" customWidth="1"/>
    <col min="4" max="4" width="7.7109375" style="0" customWidth="1"/>
    <col min="10" max="10" width="9.28125" style="0" customWidth="1"/>
    <col min="24" max="24" width="6.28125" style="0" customWidth="1"/>
    <col min="28" max="28" width="5.8515625" style="0" customWidth="1"/>
    <col min="40" max="40" width="7.421875" style="0" customWidth="1"/>
    <col min="51" max="51" width="8.7109375" style="0" customWidth="1"/>
    <col min="53" max="53" width="8.28125" style="0" customWidth="1"/>
    <col min="55" max="55" width="7.8515625" style="0" customWidth="1"/>
    <col min="56" max="56" width="8.00390625" style="0" customWidth="1"/>
    <col min="58" max="58" width="8.00390625" style="0" customWidth="1"/>
    <col min="103" max="103" width="8.57421875" style="0" customWidth="1"/>
    <col min="111" max="111" width="7.421875" style="0" customWidth="1"/>
    <col min="114" max="114" width="8.57421875" style="0" customWidth="1"/>
    <col min="201" max="201" width="7.140625" style="0" customWidth="1"/>
    <col min="211" max="211" width="9.57421875" style="0" bestFit="1" customWidth="1"/>
    <col min="213" max="213" width="9.57421875" style="0" bestFit="1" customWidth="1"/>
  </cols>
  <sheetData>
    <row r="1" ht="18.75">
      <c r="A1" s="1" t="s">
        <v>177</v>
      </c>
    </row>
    <row r="3" spans="1:214" ht="98.25" customHeight="1">
      <c r="A3" s="62" t="s">
        <v>0</v>
      </c>
      <c r="B3" s="61" t="s">
        <v>7</v>
      </c>
      <c r="C3" s="61" t="s">
        <v>59</v>
      </c>
      <c r="D3" s="61"/>
      <c r="E3" s="61"/>
      <c r="F3" s="61"/>
      <c r="G3" s="52" t="s">
        <v>60</v>
      </c>
      <c r="H3" s="53"/>
      <c r="I3" s="53"/>
      <c r="J3" s="54"/>
      <c r="K3" s="62" t="s">
        <v>61</v>
      </c>
      <c r="L3" s="62"/>
      <c r="M3" s="62"/>
      <c r="N3" s="62"/>
      <c r="O3" s="55" t="s">
        <v>62</v>
      </c>
      <c r="P3" s="56"/>
      <c r="Q3" s="56"/>
      <c r="R3" s="57"/>
      <c r="S3" s="55" t="s">
        <v>63</v>
      </c>
      <c r="T3" s="56"/>
      <c r="U3" s="56"/>
      <c r="V3" s="57"/>
      <c r="W3" s="62" t="s">
        <v>69</v>
      </c>
      <c r="X3" s="62"/>
      <c r="Y3" s="62"/>
      <c r="Z3" s="62"/>
      <c r="AA3" s="62" t="s">
        <v>106</v>
      </c>
      <c r="AB3" s="62"/>
      <c r="AC3" s="62"/>
      <c r="AD3" s="62"/>
      <c r="AE3" s="61" t="s">
        <v>70</v>
      </c>
      <c r="AF3" s="61"/>
      <c r="AG3" s="61"/>
      <c r="AH3" s="61"/>
      <c r="AI3" s="61" t="s">
        <v>71</v>
      </c>
      <c r="AJ3" s="61"/>
      <c r="AK3" s="61"/>
      <c r="AL3" s="61"/>
      <c r="AM3" s="55" t="s">
        <v>72</v>
      </c>
      <c r="AN3" s="56"/>
      <c r="AO3" s="56"/>
      <c r="AP3" s="57"/>
      <c r="AQ3" s="55" t="s">
        <v>147</v>
      </c>
      <c r="AR3" s="56"/>
      <c r="AS3" s="56"/>
      <c r="AT3" s="57"/>
      <c r="AU3" s="62" t="s">
        <v>73</v>
      </c>
      <c r="AV3" s="62"/>
      <c r="AW3" s="62"/>
      <c r="AX3" s="62"/>
      <c r="AY3" s="61" t="s">
        <v>74</v>
      </c>
      <c r="AZ3" s="61"/>
      <c r="BA3" s="61"/>
      <c r="BB3" s="61"/>
      <c r="BC3" s="62" t="s">
        <v>75</v>
      </c>
      <c r="BD3" s="62"/>
      <c r="BE3" s="62"/>
      <c r="BF3" s="62"/>
      <c r="BG3" s="62" t="s">
        <v>76</v>
      </c>
      <c r="BH3" s="62"/>
      <c r="BI3" s="62"/>
      <c r="BJ3" s="62"/>
      <c r="BK3" s="61" t="s">
        <v>77</v>
      </c>
      <c r="BL3" s="61"/>
      <c r="BM3" s="61"/>
      <c r="BN3" s="61"/>
      <c r="BO3" s="62" t="s">
        <v>78</v>
      </c>
      <c r="BP3" s="62"/>
      <c r="BQ3" s="62"/>
      <c r="BR3" s="62"/>
      <c r="BS3" s="55" t="s">
        <v>173</v>
      </c>
      <c r="BT3" s="56"/>
      <c r="BU3" s="56"/>
      <c r="BV3" s="57"/>
      <c r="BW3" s="55" t="s">
        <v>174</v>
      </c>
      <c r="BX3" s="56"/>
      <c r="BY3" s="56"/>
      <c r="BZ3" s="57"/>
      <c r="CA3" s="55" t="s">
        <v>149</v>
      </c>
      <c r="CB3" s="56"/>
      <c r="CC3" s="56"/>
      <c r="CD3" s="57"/>
      <c r="CE3" s="62" t="s">
        <v>79</v>
      </c>
      <c r="CF3" s="62"/>
      <c r="CG3" s="62"/>
      <c r="CH3" s="62"/>
      <c r="CI3" s="62" t="s">
        <v>80</v>
      </c>
      <c r="CJ3" s="62"/>
      <c r="CK3" s="62"/>
      <c r="CL3" s="62"/>
      <c r="CM3" s="62" t="s">
        <v>161</v>
      </c>
      <c r="CN3" s="62"/>
      <c r="CO3" s="62"/>
      <c r="CP3" s="62"/>
      <c r="CQ3" s="64" t="s">
        <v>82</v>
      </c>
      <c r="CR3" s="65"/>
      <c r="CS3" s="65"/>
      <c r="CT3" s="66"/>
      <c r="CU3" s="61" t="s">
        <v>83</v>
      </c>
      <c r="CV3" s="61"/>
      <c r="CW3" s="61"/>
      <c r="CX3" s="61"/>
      <c r="CY3" s="62" t="s">
        <v>84</v>
      </c>
      <c r="CZ3" s="62"/>
      <c r="DA3" s="62"/>
      <c r="DB3" s="62"/>
      <c r="DC3" s="55" t="s">
        <v>170</v>
      </c>
      <c r="DD3" s="56"/>
      <c r="DE3" s="56"/>
      <c r="DF3" s="57"/>
      <c r="DG3" s="62" t="s">
        <v>85</v>
      </c>
      <c r="DH3" s="62"/>
      <c r="DI3" s="62"/>
      <c r="DJ3" s="62"/>
      <c r="DK3" s="62" t="s">
        <v>86</v>
      </c>
      <c r="DL3" s="62"/>
      <c r="DM3" s="62"/>
      <c r="DN3" s="62"/>
      <c r="DO3" s="61" t="s">
        <v>87</v>
      </c>
      <c r="DP3" s="61"/>
      <c r="DQ3" s="61"/>
      <c r="DR3" s="61"/>
      <c r="DS3" s="61" t="s">
        <v>88</v>
      </c>
      <c r="DT3" s="61"/>
      <c r="DU3" s="61"/>
      <c r="DV3" s="61"/>
      <c r="DW3" s="62" t="s">
        <v>89</v>
      </c>
      <c r="DX3" s="62"/>
      <c r="DY3" s="62"/>
      <c r="DZ3" s="62"/>
      <c r="EA3" s="62" t="s">
        <v>90</v>
      </c>
      <c r="EB3" s="62"/>
      <c r="EC3" s="62"/>
      <c r="ED3" s="62"/>
      <c r="EE3" s="62" t="s">
        <v>91</v>
      </c>
      <c r="EF3" s="62"/>
      <c r="EG3" s="62"/>
      <c r="EH3" s="62"/>
      <c r="EI3" s="61" t="s">
        <v>92</v>
      </c>
      <c r="EJ3" s="61"/>
      <c r="EK3" s="61"/>
      <c r="EL3" s="61"/>
      <c r="EM3" s="62" t="s">
        <v>93</v>
      </c>
      <c r="EN3" s="61"/>
      <c r="EO3" s="61"/>
      <c r="EP3" s="61"/>
      <c r="EQ3" s="61" t="s">
        <v>94</v>
      </c>
      <c r="ER3" s="61"/>
      <c r="ES3" s="61"/>
      <c r="ET3" s="61"/>
      <c r="EU3" s="61" t="s">
        <v>95</v>
      </c>
      <c r="EV3" s="61"/>
      <c r="EW3" s="61"/>
      <c r="EX3" s="61"/>
      <c r="EY3" s="62" t="s">
        <v>96</v>
      </c>
      <c r="EZ3" s="62"/>
      <c r="FA3" s="62"/>
      <c r="FB3" s="62"/>
      <c r="FC3" s="62" t="s">
        <v>97</v>
      </c>
      <c r="FD3" s="62"/>
      <c r="FE3" s="62"/>
      <c r="FF3" s="62"/>
      <c r="FG3" s="55" t="s">
        <v>98</v>
      </c>
      <c r="FH3" s="56"/>
      <c r="FI3" s="56"/>
      <c r="FJ3" s="57"/>
      <c r="FK3" s="61" t="s">
        <v>99</v>
      </c>
      <c r="FL3" s="61"/>
      <c r="FM3" s="61"/>
      <c r="FN3" s="61"/>
      <c r="FO3" s="62" t="s">
        <v>100</v>
      </c>
      <c r="FP3" s="62"/>
      <c r="FQ3" s="62"/>
      <c r="FR3" s="62"/>
      <c r="FS3" s="62" t="s">
        <v>101</v>
      </c>
      <c r="FT3" s="62"/>
      <c r="FU3" s="62"/>
      <c r="FV3" s="62"/>
      <c r="FW3" s="63" t="s">
        <v>102</v>
      </c>
      <c r="FX3" s="63"/>
      <c r="FY3" s="63"/>
      <c r="FZ3" s="63"/>
      <c r="GA3" s="61" t="s">
        <v>103</v>
      </c>
      <c r="GB3" s="61"/>
      <c r="GC3" s="61"/>
      <c r="GD3" s="61"/>
      <c r="GE3" s="61" t="s">
        <v>104</v>
      </c>
      <c r="GF3" s="61"/>
      <c r="GG3" s="61"/>
      <c r="GH3" s="61"/>
      <c r="GI3" s="61" t="s">
        <v>35</v>
      </c>
      <c r="GJ3" s="61"/>
      <c r="GK3" s="61"/>
      <c r="GL3" s="61"/>
      <c r="GM3" s="55" t="s">
        <v>152</v>
      </c>
      <c r="GN3" s="56"/>
      <c r="GO3" s="56"/>
      <c r="GP3" s="57"/>
      <c r="GQ3" s="55" t="s">
        <v>122</v>
      </c>
      <c r="GR3" s="56"/>
      <c r="GS3" s="56"/>
      <c r="GT3" s="57"/>
      <c r="GU3" s="61" t="s">
        <v>105</v>
      </c>
      <c r="GV3" s="61"/>
      <c r="GW3" s="61"/>
      <c r="GX3" s="61"/>
      <c r="GY3" s="55" t="s">
        <v>164</v>
      </c>
      <c r="GZ3" s="56"/>
      <c r="HA3" s="56"/>
      <c r="HB3" s="57"/>
      <c r="HC3" s="52" t="s">
        <v>155</v>
      </c>
      <c r="HD3" s="53"/>
      <c r="HE3" s="53"/>
      <c r="HF3" s="54"/>
    </row>
    <row r="4" spans="1:214" ht="12.75">
      <c r="A4" s="62"/>
      <c r="B4" s="61"/>
      <c r="C4" s="51" t="s">
        <v>58</v>
      </c>
      <c r="D4" s="51"/>
      <c r="E4" s="51"/>
      <c r="F4" s="51"/>
      <c r="G4" s="58" t="s">
        <v>13</v>
      </c>
      <c r="H4" s="59"/>
      <c r="I4" s="59"/>
      <c r="J4" s="60"/>
      <c r="K4" s="51" t="s">
        <v>18</v>
      </c>
      <c r="L4" s="51"/>
      <c r="M4" s="51"/>
      <c r="N4" s="51"/>
      <c r="O4" s="51" t="s">
        <v>17</v>
      </c>
      <c r="P4" s="51"/>
      <c r="Q4" s="51"/>
      <c r="R4" s="51"/>
      <c r="S4" s="51" t="s">
        <v>19</v>
      </c>
      <c r="T4" s="51"/>
      <c r="U4" s="51"/>
      <c r="V4" s="51"/>
      <c r="W4" s="51" t="s">
        <v>20</v>
      </c>
      <c r="X4" s="51"/>
      <c r="Y4" s="51"/>
      <c r="Z4" s="51"/>
      <c r="AA4" s="51" t="s">
        <v>14</v>
      </c>
      <c r="AB4" s="51"/>
      <c r="AC4" s="51"/>
      <c r="AD4" s="51"/>
      <c r="AE4" s="51" t="s">
        <v>15</v>
      </c>
      <c r="AF4" s="51"/>
      <c r="AG4" s="51"/>
      <c r="AH4" s="51"/>
      <c r="AI4" s="51" t="s">
        <v>16</v>
      </c>
      <c r="AJ4" s="51"/>
      <c r="AK4" s="51"/>
      <c r="AL4" s="51"/>
      <c r="AM4" s="58" t="s">
        <v>36</v>
      </c>
      <c r="AN4" s="59"/>
      <c r="AO4" s="59"/>
      <c r="AP4" s="60"/>
      <c r="AQ4" s="58" t="s">
        <v>146</v>
      </c>
      <c r="AR4" s="59"/>
      <c r="AS4" s="59"/>
      <c r="AT4" s="60"/>
      <c r="AU4" s="51" t="s">
        <v>21</v>
      </c>
      <c r="AV4" s="51"/>
      <c r="AW4" s="51"/>
      <c r="AX4" s="51"/>
      <c r="AY4" s="51" t="s">
        <v>22</v>
      </c>
      <c r="AZ4" s="51"/>
      <c r="BA4" s="51"/>
      <c r="BB4" s="51"/>
      <c r="BC4" s="51" t="s">
        <v>23</v>
      </c>
      <c r="BD4" s="51"/>
      <c r="BE4" s="51"/>
      <c r="BF4" s="51"/>
      <c r="BG4" s="51" t="s">
        <v>24</v>
      </c>
      <c r="BH4" s="51"/>
      <c r="BI4" s="51"/>
      <c r="BJ4" s="51"/>
      <c r="BK4" s="51" t="s">
        <v>25</v>
      </c>
      <c r="BL4" s="51"/>
      <c r="BM4" s="51"/>
      <c r="BN4" s="51"/>
      <c r="BO4" s="51" t="s">
        <v>26</v>
      </c>
      <c r="BP4" s="51"/>
      <c r="BQ4" s="51"/>
      <c r="BR4" s="51"/>
      <c r="BS4" s="58" t="s">
        <v>171</v>
      </c>
      <c r="BT4" s="59"/>
      <c r="BU4" s="59"/>
      <c r="BV4" s="60"/>
      <c r="BW4" s="58" t="s">
        <v>172</v>
      </c>
      <c r="BX4" s="59"/>
      <c r="BY4" s="59"/>
      <c r="BZ4" s="60"/>
      <c r="CA4" s="58" t="s">
        <v>148</v>
      </c>
      <c r="CB4" s="59"/>
      <c r="CC4" s="59"/>
      <c r="CD4" s="60"/>
      <c r="CE4" s="51" t="s">
        <v>27</v>
      </c>
      <c r="CF4" s="51"/>
      <c r="CG4" s="51"/>
      <c r="CH4" s="51"/>
      <c r="CI4" s="51" t="s">
        <v>28</v>
      </c>
      <c r="CJ4" s="51"/>
      <c r="CK4" s="51"/>
      <c r="CL4" s="51"/>
      <c r="CM4" s="58" t="s">
        <v>160</v>
      </c>
      <c r="CN4" s="59"/>
      <c r="CO4" s="59"/>
      <c r="CP4" s="60"/>
      <c r="CQ4" s="58" t="s">
        <v>81</v>
      </c>
      <c r="CR4" s="59"/>
      <c r="CS4" s="59"/>
      <c r="CT4" s="60"/>
      <c r="CU4" s="51" t="s">
        <v>162</v>
      </c>
      <c r="CV4" s="51"/>
      <c r="CW4" s="51"/>
      <c r="CX4" s="51"/>
      <c r="CY4" s="51" t="s">
        <v>29</v>
      </c>
      <c r="CZ4" s="51"/>
      <c r="DA4" s="51"/>
      <c r="DB4" s="51"/>
      <c r="DC4" s="58" t="s">
        <v>169</v>
      </c>
      <c r="DD4" s="59"/>
      <c r="DE4" s="59"/>
      <c r="DF4" s="60"/>
      <c r="DG4" s="51" t="s">
        <v>30</v>
      </c>
      <c r="DH4" s="51"/>
      <c r="DI4" s="51"/>
      <c r="DJ4" s="51"/>
      <c r="DK4" s="51" t="s">
        <v>31</v>
      </c>
      <c r="DL4" s="51"/>
      <c r="DM4" s="51"/>
      <c r="DN4" s="51"/>
      <c r="DO4" s="61" t="s">
        <v>32</v>
      </c>
      <c r="DP4" s="61"/>
      <c r="DQ4" s="61"/>
      <c r="DR4" s="61"/>
      <c r="DS4" s="61">
        <v>4030</v>
      </c>
      <c r="DT4" s="61"/>
      <c r="DU4" s="61"/>
      <c r="DV4" s="61"/>
      <c r="DW4" s="61">
        <v>4040</v>
      </c>
      <c r="DX4" s="61"/>
      <c r="DY4" s="61"/>
      <c r="DZ4" s="61"/>
      <c r="EA4" s="61">
        <v>4060</v>
      </c>
      <c r="EB4" s="61"/>
      <c r="EC4" s="61"/>
      <c r="ED4" s="61"/>
      <c r="EE4" s="61" t="s">
        <v>33</v>
      </c>
      <c r="EF4" s="61"/>
      <c r="EG4" s="61"/>
      <c r="EH4" s="61"/>
      <c r="EI4" s="61">
        <v>5000</v>
      </c>
      <c r="EJ4" s="61"/>
      <c r="EK4" s="61"/>
      <c r="EL4" s="61"/>
      <c r="EM4" s="61" t="s">
        <v>153</v>
      </c>
      <c r="EN4" s="61"/>
      <c r="EO4" s="61"/>
      <c r="EP4" s="61"/>
      <c r="EQ4" s="61">
        <v>6030</v>
      </c>
      <c r="ER4" s="61"/>
      <c r="ES4" s="61"/>
      <c r="ET4" s="61"/>
      <c r="EU4" s="52">
        <v>7130</v>
      </c>
      <c r="EV4" s="53"/>
      <c r="EW4" s="53"/>
      <c r="EX4" s="54"/>
      <c r="EY4" s="61">
        <v>7350</v>
      </c>
      <c r="EZ4" s="61"/>
      <c r="FA4" s="61"/>
      <c r="FB4" s="61"/>
      <c r="FC4" s="61">
        <v>7370</v>
      </c>
      <c r="FD4" s="61"/>
      <c r="FE4" s="61"/>
      <c r="FF4" s="61"/>
      <c r="FG4" s="52">
        <v>7461</v>
      </c>
      <c r="FH4" s="53"/>
      <c r="FI4" s="53"/>
      <c r="FJ4" s="54"/>
      <c r="FK4" s="61" t="s">
        <v>34</v>
      </c>
      <c r="FL4" s="61"/>
      <c r="FM4" s="61"/>
      <c r="FN4" s="61"/>
      <c r="FO4" s="61">
        <v>8110</v>
      </c>
      <c r="FP4" s="61"/>
      <c r="FQ4" s="61"/>
      <c r="FR4" s="61"/>
      <c r="FS4" s="61">
        <v>8130</v>
      </c>
      <c r="FT4" s="61"/>
      <c r="FU4" s="61"/>
      <c r="FV4" s="61"/>
      <c r="FW4" s="61" t="s">
        <v>150</v>
      </c>
      <c r="FX4" s="61"/>
      <c r="FY4" s="61"/>
      <c r="FZ4" s="61"/>
      <c r="GA4" s="61">
        <v>8420</v>
      </c>
      <c r="GB4" s="61"/>
      <c r="GC4" s="61"/>
      <c r="GD4" s="61"/>
      <c r="GE4" s="61">
        <v>8600</v>
      </c>
      <c r="GF4" s="61"/>
      <c r="GG4" s="61"/>
      <c r="GH4" s="61"/>
      <c r="GI4" s="61">
        <v>8700</v>
      </c>
      <c r="GJ4" s="61"/>
      <c r="GK4" s="61"/>
      <c r="GL4" s="61"/>
      <c r="GM4" s="52">
        <v>9130</v>
      </c>
      <c r="GN4" s="53"/>
      <c r="GO4" s="53"/>
      <c r="GP4" s="54"/>
      <c r="GQ4" s="52">
        <v>9310</v>
      </c>
      <c r="GR4" s="53"/>
      <c r="GS4" s="53"/>
      <c r="GT4" s="54"/>
      <c r="GU4" s="61">
        <v>9770</v>
      </c>
      <c r="GV4" s="61"/>
      <c r="GW4" s="61"/>
      <c r="GX4" s="61"/>
      <c r="GY4" s="52">
        <v>9800</v>
      </c>
      <c r="GZ4" s="53"/>
      <c r="HA4" s="53"/>
      <c r="HB4" s="54"/>
      <c r="HC4" s="4"/>
      <c r="HD4" s="4"/>
      <c r="HE4" s="4"/>
      <c r="HF4" s="4"/>
    </row>
    <row r="5" spans="1:214" ht="25.5" customHeight="1">
      <c r="A5" s="62"/>
      <c r="B5" s="61"/>
      <c r="C5" s="2" t="s">
        <v>8</v>
      </c>
      <c r="D5" s="2" t="s">
        <v>9</v>
      </c>
      <c r="E5" s="3" t="s">
        <v>12</v>
      </c>
      <c r="F5" s="3" t="s">
        <v>11</v>
      </c>
      <c r="G5" s="2" t="s">
        <v>8</v>
      </c>
      <c r="H5" s="2" t="s">
        <v>9</v>
      </c>
      <c r="I5" s="3" t="s">
        <v>12</v>
      </c>
      <c r="J5" s="3" t="s">
        <v>11</v>
      </c>
      <c r="K5" s="2" t="s">
        <v>8</v>
      </c>
      <c r="L5" s="2" t="s">
        <v>9</v>
      </c>
      <c r="M5" s="3" t="s">
        <v>12</v>
      </c>
      <c r="N5" s="3" t="s">
        <v>11</v>
      </c>
      <c r="O5" s="2" t="s">
        <v>8</v>
      </c>
      <c r="P5" s="2" t="s">
        <v>9</v>
      </c>
      <c r="Q5" s="3" t="s">
        <v>12</v>
      </c>
      <c r="R5" s="3" t="s">
        <v>11</v>
      </c>
      <c r="S5" s="2" t="s">
        <v>8</v>
      </c>
      <c r="T5" s="2" t="s">
        <v>9</v>
      </c>
      <c r="U5" s="3" t="s">
        <v>12</v>
      </c>
      <c r="V5" s="3" t="s">
        <v>11</v>
      </c>
      <c r="W5" s="2" t="s">
        <v>8</v>
      </c>
      <c r="X5" s="2" t="s">
        <v>9</v>
      </c>
      <c r="Y5" s="3" t="s">
        <v>12</v>
      </c>
      <c r="Z5" s="3" t="s">
        <v>11</v>
      </c>
      <c r="AA5" s="2" t="s">
        <v>8</v>
      </c>
      <c r="AB5" s="2" t="s">
        <v>9</v>
      </c>
      <c r="AC5" s="3" t="s">
        <v>12</v>
      </c>
      <c r="AD5" s="3" t="s">
        <v>11</v>
      </c>
      <c r="AE5" s="2" t="s">
        <v>8</v>
      </c>
      <c r="AF5" s="2" t="s">
        <v>9</v>
      </c>
      <c r="AG5" s="3" t="s">
        <v>12</v>
      </c>
      <c r="AH5" s="3" t="s">
        <v>11</v>
      </c>
      <c r="AI5" s="2" t="s">
        <v>8</v>
      </c>
      <c r="AJ5" s="2" t="s">
        <v>9</v>
      </c>
      <c r="AK5" s="3" t="s">
        <v>12</v>
      </c>
      <c r="AL5" s="3" t="s">
        <v>11</v>
      </c>
      <c r="AM5" s="2" t="s">
        <v>8</v>
      </c>
      <c r="AN5" s="2" t="s">
        <v>9</v>
      </c>
      <c r="AO5" s="3" t="s">
        <v>12</v>
      </c>
      <c r="AP5" s="3" t="s">
        <v>11</v>
      </c>
      <c r="AQ5" s="2" t="s">
        <v>8</v>
      </c>
      <c r="AR5" s="2" t="s">
        <v>9</v>
      </c>
      <c r="AS5" s="3" t="s">
        <v>12</v>
      </c>
      <c r="AT5" s="3" t="s">
        <v>11</v>
      </c>
      <c r="AU5" s="2" t="s">
        <v>8</v>
      </c>
      <c r="AV5" s="2" t="s">
        <v>9</v>
      </c>
      <c r="AW5" s="3" t="s">
        <v>12</v>
      </c>
      <c r="AX5" s="3" t="s">
        <v>11</v>
      </c>
      <c r="AY5" s="2" t="s">
        <v>8</v>
      </c>
      <c r="AZ5" s="2" t="s">
        <v>9</v>
      </c>
      <c r="BA5" s="3" t="s">
        <v>12</v>
      </c>
      <c r="BB5" s="3" t="s">
        <v>11</v>
      </c>
      <c r="BC5" s="2" t="s">
        <v>8</v>
      </c>
      <c r="BD5" s="2" t="s">
        <v>9</v>
      </c>
      <c r="BE5" s="3" t="s">
        <v>12</v>
      </c>
      <c r="BF5" s="3" t="s">
        <v>11</v>
      </c>
      <c r="BG5" s="2" t="s">
        <v>8</v>
      </c>
      <c r="BH5" s="2" t="s">
        <v>9</v>
      </c>
      <c r="BI5" s="3" t="s">
        <v>12</v>
      </c>
      <c r="BJ5" s="3" t="s">
        <v>11</v>
      </c>
      <c r="BK5" s="2" t="s">
        <v>8</v>
      </c>
      <c r="BL5" s="2" t="s">
        <v>9</v>
      </c>
      <c r="BM5" s="3" t="s">
        <v>12</v>
      </c>
      <c r="BN5" s="3" t="s">
        <v>11</v>
      </c>
      <c r="BO5" s="2" t="s">
        <v>8</v>
      </c>
      <c r="BP5" s="2" t="s">
        <v>9</v>
      </c>
      <c r="BQ5" s="3" t="s">
        <v>12</v>
      </c>
      <c r="BR5" s="3" t="s">
        <v>11</v>
      </c>
      <c r="BS5" s="2" t="s">
        <v>8</v>
      </c>
      <c r="BT5" s="2" t="s">
        <v>9</v>
      </c>
      <c r="BU5" s="3" t="s">
        <v>12</v>
      </c>
      <c r="BV5" s="3" t="s">
        <v>11</v>
      </c>
      <c r="BW5" s="2" t="s">
        <v>8</v>
      </c>
      <c r="BX5" s="2" t="s">
        <v>9</v>
      </c>
      <c r="BY5" s="3" t="s">
        <v>12</v>
      </c>
      <c r="BZ5" s="3" t="s">
        <v>11</v>
      </c>
      <c r="CA5" s="2" t="s">
        <v>8</v>
      </c>
      <c r="CB5" s="2" t="s">
        <v>9</v>
      </c>
      <c r="CC5" s="3" t="s">
        <v>12</v>
      </c>
      <c r="CD5" s="3" t="s">
        <v>11</v>
      </c>
      <c r="CE5" s="2" t="s">
        <v>8</v>
      </c>
      <c r="CF5" s="2" t="s">
        <v>9</v>
      </c>
      <c r="CG5" s="3" t="s">
        <v>12</v>
      </c>
      <c r="CH5" s="3" t="s">
        <v>11</v>
      </c>
      <c r="CI5" s="2" t="s">
        <v>8</v>
      </c>
      <c r="CJ5" s="2" t="s">
        <v>9</v>
      </c>
      <c r="CK5" s="3" t="s">
        <v>12</v>
      </c>
      <c r="CL5" s="3" t="s">
        <v>11</v>
      </c>
      <c r="CM5" s="2" t="s">
        <v>8</v>
      </c>
      <c r="CN5" s="2" t="s">
        <v>9</v>
      </c>
      <c r="CO5" s="3" t="s">
        <v>12</v>
      </c>
      <c r="CP5" s="3" t="s">
        <v>11</v>
      </c>
      <c r="CQ5" s="2" t="s">
        <v>8</v>
      </c>
      <c r="CR5" s="2" t="s">
        <v>9</v>
      </c>
      <c r="CS5" s="3" t="s">
        <v>12</v>
      </c>
      <c r="CT5" s="3" t="s">
        <v>11</v>
      </c>
      <c r="CU5" s="2" t="s">
        <v>8</v>
      </c>
      <c r="CV5" s="2" t="s">
        <v>9</v>
      </c>
      <c r="CW5" s="3" t="s">
        <v>12</v>
      </c>
      <c r="CX5" s="3" t="s">
        <v>11</v>
      </c>
      <c r="CY5" s="2" t="s">
        <v>8</v>
      </c>
      <c r="CZ5" s="2" t="s">
        <v>9</v>
      </c>
      <c r="DA5" s="3" t="s">
        <v>12</v>
      </c>
      <c r="DB5" s="3" t="s">
        <v>11</v>
      </c>
      <c r="DC5" s="2" t="s">
        <v>8</v>
      </c>
      <c r="DD5" s="2" t="s">
        <v>9</v>
      </c>
      <c r="DE5" s="3" t="s">
        <v>12</v>
      </c>
      <c r="DF5" s="3" t="s">
        <v>11</v>
      </c>
      <c r="DG5" s="2" t="s">
        <v>8</v>
      </c>
      <c r="DH5" s="2" t="s">
        <v>9</v>
      </c>
      <c r="DI5" s="3" t="s">
        <v>12</v>
      </c>
      <c r="DJ5" s="3" t="s">
        <v>11</v>
      </c>
      <c r="DK5" s="2" t="s">
        <v>8</v>
      </c>
      <c r="DL5" s="2" t="s">
        <v>9</v>
      </c>
      <c r="DM5" s="3" t="s">
        <v>12</v>
      </c>
      <c r="DN5" s="3" t="s">
        <v>11</v>
      </c>
      <c r="DO5" s="2" t="s">
        <v>8</v>
      </c>
      <c r="DP5" s="2" t="s">
        <v>9</v>
      </c>
      <c r="DQ5" s="3" t="s">
        <v>12</v>
      </c>
      <c r="DR5" s="3" t="s">
        <v>11</v>
      </c>
      <c r="DS5" s="2" t="s">
        <v>8</v>
      </c>
      <c r="DT5" s="2" t="s">
        <v>9</v>
      </c>
      <c r="DU5" s="3" t="s">
        <v>12</v>
      </c>
      <c r="DV5" s="3" t="s">
        <v>11</v>
      </c>
      <c r="DW5" s="2" t="s">
        <v>8</v>
      </c>
      <c r="DX5" s="2" t="s">
        <v>9</v>
      </c>
      <c r="DY5" s="3" t="s">
        <v>12</v>
      </c>
      <c r="DZ5" s="3" t="s">
        <v>11</v>
      </c>
      <c r="EA5" s="2" t="s">
        <v>8</v>
      </c>
      <c r="EB5" s="2" t="s">
        <v>9</v>
      </c>
      <c r="EC5" s="3" t="s">
        <v>12</v>
      </c>
      <c r="ED5" s="3" t="s">
        <v>11</v>
      </c>
      <c r="EE5" s="2" t="s">
        <v>8</v>
      </c>
      <c r="EF5" s="2" t="s">
        <v>9</v>
      </c>
      <c r="EG5" s="3" t="s">
        <v>12</v>
      </c>
      <c r="EH5" s="3" t="s">
        <v>11</v>
      </c>
      <c r="EI5" s="2" t="s">
        <v>8</v>
      </c>
      <c r="EJ5" s="2" t="s">
        <v>9</v>
      </c>
      <c r="EK5" s="3" t="s">
        <v>12</v>
      </c>
      <c r="EL5" s="3" t="s">
        <v>11</v>
      </c>
      <c r="EM5" s="2" t="s">
        <v>8</v>
      </c>
      <c r="EN5" s="2" t="s">
        <v>9</v>
      </c>
      <c r="EO5" s="3" t="s">
        <v>12</v>
      </c>
      <c r="EP5" s="3" t="s">
        <v>11</v>
      </c>
      <c r="EQ5" s="2" t="s">
        <v>8</v>
      </c>
      <c r="ER5" s="2" t="s">
        <v>9</v>
      </c>
      <c r="ES5" s="3" t="s">
        <v>12</v>
      </c>
      <c r="ET5" s="3" t="s">
        <v>11</v>
      </c>
      <c r="EU5" s="2" t="s">
        <v>8</v>
      </c>
      <c r="EV5" s="2" t="s">
        <v>9</v>
      </c>
      <c r="EW5" s="3" t="s">
        <v>12</v>
      </c>
      <c r="EX5" s="3" t="s">
        <v>11</v>
      </c>
      <c r="EY5" s="2" t="s">
        <v>8</v>
      </c>
      <c r="EZ5" s="2" t="s">
        <v>9</v>
      </c>
      <c r="FA5" s="3" t="s">
        <v>12</v>
      </c>
      <c r="FB5" s="3" t="s">
        <v>11</v>
      </c>
      <c r="FC5" s="2" t="s">
        <v>8</v>
      </c>
      <c r="FD5" s="2" t="s">
        <v>9</v>
      </c>
      <c r="FE5" s="3" t="s">
        <v>12</v>
      </c>
      <c r="FF5" s="3" t="s">
        <v>11</v>
      </c>
      <c r="FG5" s="2" t="s">
        <v>8</v>
      </c>
      <c r="FH5" s="2" t="s">
        <v>9</v>
      </c>
      <c r="FI5" s="3" t="s">
        <v>12</v>
      </c>
      <c r="FJ5" s="3" t="s">
        <v>11</v>
      </c>
      <c r="FK5" s="2" t="s">
        <v>8</v>
      </c>
      <c r="FL5" s="2" t="s">
        <v>9</v>
      </c>
      <c r="FM5" s="3" t="s">
        <v>12</v>
      </c>
      <c r="FN5" s="3" t="s">
        <v>11</v>
      </c>
      <c r="FO5" s="2" t="s">
        <v>8</v>
      </c>
      <c r="FP5" s="2" t="s">
        <v>9</v>
      </c>
      <c r="FQ5" s="3" t="s">
        <v>12</v>
      </c>
      <c r="FR5" s="3" t="s">
        <v>11</v>
      </c>
      <c r="FS5" s="2" t="s">
        <v>8</v>
      </c>
      <c r="FT5" s="2" t="s">
        <v>9</v>
      </c>
      <c r="FU5" s="3" t="s">
        <v>12</v>
      </c>
      <c r="FV5" s="3" t="s">
        <v>11</v>
      </c>
      <c r="FW5" s="2" t="s">
        <v>8</v>
      </c>
      <c r="FX5" s="2" t="s">
        <v>9</v>
      </c>
      <c r="FY5" s="3" t="s">
        <v>12</v>
      </c>
      <c r="FZ5" s="3" t="s">
        <v>11</v>
      </c>
      <c r="GA5" s="2" t="s">
        <v>8</v>
      </c>
      <c r="GB5" s="2" t="s">
        <v>9</v>
      </c>
      <c r="GC5" s="3" t="s">
        <v>12</v>
      </c>
      <c r="GD5" s="3" t="s">
        <v>11</v>
      </c>
      <c r="GE5" s="2" t="s">
        <v>8</v>
      </c>
      <c r="GF5" s="2" t="s">
        <v>9</v>
      </c>
      <c r="GG5" s="3" t="s">
        <v>12</v>
      </c>
      <c r="GH5" s="3" t="s">
        <v>11</v>
      </c>
      <c r="GI5" s="2" t="s">
        <v>8</v>
      </c>
      <c r="GJ5" s="2" t="s">
        <v>9</v>
      </c>
      <c r="GK5" s="3" t="s">
        <v>12</v>
      </c>
      <c r="GL5" s="3" t="s">
        <v>11</v>
      </c>
      <c r="GM5" s="2" t="s">
        <v>8</v>
      </c>
      <c r="GN5" s="2" t="s">
        <v>9</v>
      </c>
      <c r="GO5" s="3" t="s">
        <v>12</v>
      </c>
      <c r="GP5" s="3" t="s">
        <v>11</v>
      </c>
      <c r="GQ5" s="2" t="s">
        <v>8</v>
      </c>
      <c r="GR5" s="2" t="s">
        <v>9</v>
      </c>
      <c r="GS5" s="3" t="s">
        <v>12</v>
      </c>
      <c r="GT5" s="3" t="s">
        <v>11</v>
      </c>
      <c r="GU5" s="2" t="s">
        <v>8</v>
      </c>
      <c r="GV5" s="2" t="s">
        <v>9</v>
      </c>
      <c r="GW5" s="3" t="s">
        <v>12</v>
      </c>
      <c r="GX5" s="3" t="s">
        <v>11</v>
      </c>
      <c r="GY5" s="2" t="s">
        <v>8</v>
      </c>
      <c r="GZ5" s="2" t="s">
        <v>9</v>
      </c>
      <c r="HA5" s="3" t="s">
        <v>12</v>
      </c>
      <c r="HB5" s="3" t="s">
        <v>11</v>
      </c>
      <c r="HC5" s="2" t="s">
        <v>8</v>
      </c>
      <c r="HD5" s="2" t="s">
        <v>9</v>
      </c>
      <c r="HE5" s="3" t="s">
        <v>12</v>
      </c>
      <c r="HF5" s="3" t="s">
        <v>11</v>
      </c>
    </row>
    <row r="6" spans="1:214" s="47" customFormat="1" ht="25.5">
      <c r="A6" s="12">
        <v>1</v>
      </c>
      <c r="B6" s="45" t="s">
        <v>2</v>
      </c>
      <c r="C6" s="12">
        <f>10322.6+877.45+643.27</f>
        <v>11843.320000000002</v>
      </c>
      <c r="D6" s="13">
        <f>2202.43+213.71+150.31</f>
        <v>2566.45</v>
      </c>
      <c r="E6" s="13">
        <f>C6-D6</f>
        <v>9276.870000000003</v>
      </c>
      <c r="F6" s="14">
        <f aca="true" t="shared" si="0" ref="F6:F13">D6/C6*100</f>
        <v>21.670021581786184</v>
      </c>
      <c r="G6" s="13">
        <v>15978.24</v>
      </c>
      <c r="H6" s="13">
        <v>3163.66</v>
      </c>
      <c r="I6" s="13">
        <f>G6-H6</f>
        <v>12814.58</v>
      </c>
      <c r="J6" s="14">
        <f>H6/G6*100</f>
        <v>19.799802731715133</v>
      </c>
      <c r="K6" s="13">
        <v>15711.19</v>
      </c>
      <c r="L6" s="13">
        <v>2556.83</v>
      </c>
      <c r="M6" s="13">
        <f>K6-L6</f>
        <v>13154.36</v>
      </c>
      <c r="N6" s="14">
        <f>L6/K6*100</f>
        <v>16.273942330275425</v>
      </c>
      <c r="O6" s="13">
        <v>43099.79</v>
      </c>
      <c r="P6" s="13">
        <v>7328.18</v>
      </c>
      <c r="Q6" s="13">
        <f>O6-P6</f>
        <v>35771.61</v>
      </c>
      <c r="R6" s="14">
        <f>P6/O6*100</f>
        <v>17.002820663395344</v>
      </c>
      <c r="S6" s="12">
        <f>2379.6</f>
        <v>2379.6</v>
      </c>
      <c r="T6" s="12">
        <v>462.62</v>
      </c>
      <c r="U6" s="9">
        <f>S6-T6</f>
        <v>1916.98</v>
      </c>
      <c r="V6" s="22">
        <f>T6/S6*100</f>
        <v>19.441082534879815</v>
      </c>
      <c r="W6" s="9"/>
      <c r="X6" s="9"/>
      <c r="Y6" s="9">
        <f>W6-X6</f>
        <v>0</v>
      </c>
      <c r="Z6" s="22" t="e">
        <f aca="true" t="shared" si="1" ref="Z6:Z13">X6/W6*100</f>
        <v>#DIV/0!</v>
      </c>
      <c r="AA6" s="12"/>
      <c r="AB6" s="12"/>
      <c r="AC6" s="9">
        <f>AA6-AB6</f>
        <v>0</v>
      </c>
      <c r="AD6" s="22" t="e">
        <f aca="true" t="shared" si="2" ref="AD6:AD13">AB6/AA6*100</f>
        <v>#DIV/0!</v>
      </c>
      <c r="AE6" s="12">
        <v>1274.1</v>
      </c>
      <c r="AF6" s="13">
        <v>206.07</v>
      </c>
      <c r="AG6" s="13">
        <f>AE6-AF6</f>
        <v>1068.03</v>
      </c>
      <c r="AH6" s="14">
        <f aca="true" t="shared" si="3" ref="AH6:AH13">AF6/AE6*100</f>
        <v>16.173769719802213</v>
      </c>
      <c r="AI6" s="13">
        <v>1199.69</v>
      </c>
      <c r="AJ6" s="13">
        <v>291.32</v>
      </c>
      <c r="AK6" s="13">
        <f>AI6-AJ6</f>
        <v>908.3700000000001</v>
      </c>
      <c r="AL6" s="14">
        <f aca="true" t="shared" si="4" ref="AL6:AL13">AJ6/AI6*100</f>
        <v>24.282939759437852</v>
      </c>
      <c r="AM6" s="12"/>
      <c r="AN6" s="12"/>
      <c r="AO6" s="9">
        <f>AM6-AN6</f>
        <v>0</v>
      </c>
      <c r="AP6" s="22" t="e">
        <f aca="true" t="shared" si="5" ref="AP6:AP13">AN6/AM6*100</f>
        <v>#DIV/0!</v>
      </c>
      <c r="AQ6" s="9"/>
      <c r="AR6" s="9"/>
      <c r="AS6" s="9">
        <f>AQ6-AR6</f>
        <v>0</v>
      </c>
      <c r="AT6" s="22" t="e">
        <f aca="true" t="shared" si="6" ref="AT6:AT13">AR6/AQ6*100</f>
        <v>#DIV/0!</v>
      </c>
      <c r="AU6" s="13">
        <v>70.45</v>
      </c>
      <c r="AV6" s="12"/>
      <c r="AW6" s="13">
        <f>AU6-AV6</f>
        <v>70.45</v>
      </c>
      <c r="AX6" s="14">
        <f aca="true" t="shared" si="7" ref="AX6:AX13">AV6/AU6*100</f>
        <v>0</v>
      </c>
      <c r="AY6" s="12">
        <v>960</v>
      </c>
      <c r="AZ6" s="13">
        <v>218.25</v>
      </c>
      <c r="BA6" s="13">
        <f>AY6-AZ6</f>
        <v>741.75</v>
      </c>
      <c r="BB6" s="14">
        <f aca="true" t="shared" si="8" ref="BB6:BB13">AZ6/AY6*100</f>
        <v>22.734375</v>
      </c>
      <c r="BC6" s="12"/>
      <c r="BD6" s="12"/>
      <c r="BE6" s="9">
        <f>BC6-BD6</f>
        <v>0</v>
      </c>
      <c r="BF6" s="22" t="e">
        <f aca="true" t="shared" si="9" ref="BF6:BF13">BD6/BC6*100</f>
        <v>#DIV/0!</v>
      </c>
      <c r="BG6" s="12"/>
      <c r="BH6" s="12"/>
      <c r="BI6" s="9">
        <f>BG6-BH6</f>
        <v>0</v>
      </c>
      <c r="BJ6" s="22" t="e">
        <f aca="true" t="shared" si="10" ref="BJ6:BJ13">BH6/BG6*100</f>
        <v>#DIV/0!</v>
      </c>
      <c r="BK6" s="12">
        <v>663.85</v>
      </c>
      <c r="BL6" s="12">
        <v>63.69</v>
      </c>
      <c r="BM6" s="12">
        <f>BK6-BL6</f>
        <v>600.1600000000001</v>
      </c>
      <c r="BN6" s="14">
        <f aca="true" t="shared" si="11" ref="BN6:BN13">BL6/BK6*100</f>
        <v>9.594034797017398</v>
      </c>
      <c r="BO6" s="12"/>
      <c r="BP6" s="12"/>
      <c r="BQ6" s="9">
        <f>BO6-BP6</f>
        <v>0</v>
      </c>
      <c r="BR6" s="22" t="e">
        <f aca="true" t="shared" si="12" ref="BR6:BR13">BP6/BO6*100</f>
        <v>#DIV/0!</v>
      </c>
      <c r="BS6" s="14"/>
      <c r="BT6" s="14"/>
      <c r="BU6" s="14">
        <f>BS6-BT6</f>
        <v>0</v>
      </c>
      <c r="BV6" s="14" t="e">
        <f>BT6/BS6*100</f>
        <v>#DIV/0!</v>
      </c>
      <c r="BW6" s="14"/>
      <c r="BX6" s="14"/>
      <c r="BY6" s="22">
        <f>BW6-BX6</f>
        <v>0</v>
      </c>
      <c r="BZ6" s="22" t="e">
        <f>BX6/BW6*100</f>
        <v>#DIV/0!</v>
      </c>
      <c r="CA6" s="12">
        <v>996.4</v>
      </c>
      <c r="CB6" s="13">
        <v>231.76</v>
      </c>
      <c r="CC6" s="13">
        <f>CA6-CB6</f>
        <v>764.64</v>
      </c>
      <c r="CD6" s="14">
        <f aca="true" t="shared" si="13" ref="CD6:CD13">CB6/CA6*100</f>
        <v>23.259735046166195</v>
      </c>
      <c r="CE6" s="13">
        <v>2405.63</v>
      </c>
      <c r="CF6" s="13">
        <v>501.29</v>
      </c>
      <c r="CG6" s="13">
        <f>CE6-CF6</f>
        <v>1904.3400000000001</v>
      </c>
      <c r="CH6" s="14">
        <f aca="true" t="shared" si="14" ref="CH6:CH13">CF6/CE6*100</f>
        <v>20.838200388255885</v>
      </c>
      <c r="CI6" s="12"/>
      <c r="CJ6" s="12"/>
      <c r="CK6" s="9">
        <f>CI6-CJ6</f>
        <v>0</v>
      </c>
      <c r="CL6" s="22" t="e">
        <f aca="true" t="shared" si="15" ref="CL6:CL13">CJ6/CI6*100</f>
        <v>#DIV/0!</v>
      </c>
      <c r="CM6" s="14">
        <v>150</v>
      </c>
      <c r="CN6" s="14"/>
      <c r="CO6" s="14">
        <f>CM6-CN6</f>
        <v>150</v>
      </c>
      <c r="CP6" s="14"/>
      <c r="CQ6" s="12"/>
      <c r="CR6" s="12"/>
      <c r="CS6" s="9">
        <f>CQ6-CR6</f>
        <v>0</v>
      </c>
      <c r="CT6" s="22" t="e">
        <f aca="true" t="shared" si="16" ref="CT6:CT13">CR6/CQ6*100</f>
        <v>#DIV/0!</v>
      </c>
      <c r="CU6" s="12">
        <f>30+49.5</f>
        <v>79.5</v>
      </c>
      <c r="CV6" s="12">
        <v>2.6</v>
      </c>
      <c r="CW6" s="12">
        <f>CU6-CV6</f>
        <v>76.9</v>
      </c>
      <c r="CX6" s="14">
        <f aca="true" t="shared" si="17" ref="CX6:CX13">CV6/CU6*100</f>
        <v>3.270440251572327</v>
      </c>
      <c r="CY6" s="12"/>
      <c r="CZ6" s="12"/>
      <c r="DA6" s="9">
        <f>CY6-CZ6</f>
        <v>0</v>
      </c>
      <c r="DB6" s="22" t="e">
        <f aca="true" t="shared" si="18" ref="DB6:DB13">CZ6/CY6*100</f>
        <v>#DIV/0!</v>
      </c>
      <c r="DC6" s="14"/>
      <c r="DD6" s="14"/>
      <c r="DE6" s="14">
        <f>DC6-DD6</f>
        <v>0</v>
      </c>
      <c r="DF6" s="14" t="e">
        <f>DD6/DC6*100</f>
        <v>#DIV/0!</v>
      </c>
      <c r="DG6" s="9"/>
      <c r="DH6" s="9"/>
      <c r="DI6" s="9">
        <f>DG6-DH6</f>
        <v>0</v>
      </c>
      <c r="DJ6" s="22" t="e">
        <f aca="true" t="shared" si="19" ref="DJ6:DJ13">DH6/DG6*100</f>
        <v>#DIV/0!</v>
      </c>
      <c r="DK6" s="9"/>
      <c r="DL6" s="9"/>
      <c r="DM6" s="9">
        <f>DK6-DL6</f>
        <v>0</v>
      </c>
      <c r="DN6" s="22" t="e">
        <f aca="true" t="shared" si="20" ref="DN6:DN13">DL6/DK6*100</f>
        <v>#DIV/0!</v>
      </c>
      <c r="DO6" s="12">
        <v>555</v>
      </c>
      <c r="DP6" s="12">
        <v>187</v>
      </c>
      <c r="DQ6" s="12">
        <f>DO6-DP6</f>
        <v>368</v>
      </c>
      <c r="DR6" s="14">
        <f aca="true" t="shared" si="21" ref="DR6:DR13">DP6/DO6*100</f>
        <v>33.693693693693696</v>
      </c>
      <c r="DS6" s="13">
        <v>1225.64</v>
      </c>
      <c r="DT6" s="13">
        <v>309.2</v>
      </c>
      <c r="DU6" s="13">
        <f>DS6-DT6</f>
        <v>916.44</v>
      </c>
      <c r="DV6" s="14">
        <f aca="true" t="shared" si="22" ref="DV6:DV15">DT6/DS6*100</f>
        <v>25.22763617375412</v>
      </c>
      <c r="DW6" s="12"/>
      <c r="DX6" s="12"/>
      <c r="DY6" s="9">
        <f>DW6-DX6</f>
        <v>0</v>
      </c>
      <c r="DZ6" s="22" t="e">
        <f aca="true" t="shared" si="23" ref="DZ6:DZ13">DX6/DW6*100</f>
        <v>#DIV/0!</v>
      </c>
      <c r="EA6" s="13">
        <v>2094.88</v>
      </c>
      <c r="EB6" s="13">
        <v>530.7</v>
      </c>
      <c r="EC6" s="13">
        <f>EA6-EB6</f>
        <v>1564.18</v>
      </c>
      <c r="ED6" s="14">
        <f aca="true" t="shared" si="24" ref="ED6:ED13">EB6/EA6*100</f>
        <v>25.33319330940197</v>
      </c>
      <c r="EE6" s="12"/>
      <c r="EF6" s="12"/>
      <c r="EG6" s="9">
        <f>EE6-EF6</f>
        <v>0</v>
      </c>
      <c r="EH6" s="22" t="e">
        <f aca="true" t="shared" si="25" ref="EH6:EH13">EF6/EE6*100</f>
        <v>#DIV/0!</v>
      </c>
      <c r="EI6" s="12">
        <v>3342.1</v>
      </c>
      <c r="EJ6" s="12">
        <v>726.31</v>
      </c>
      <c r="EK6" s="9">
        <f>EI6-EJ6</f>
        <v>2615.79</v>
      </c>
      <c r="EL6" s="22">
        <f aca="true" t="shared" si="26" ref="EL6:EL13">EJ6/EI6*100</f>
        <v>21.732144460070018</v>
      </c>
      <c r="EM6" s="12">
        <v>349.88</v>
      </c>
      <c r="EN6" s="12">
        <v>149.88</v>
      </c>
      <c r="EO6" s="12">
        <f>EM6-EN6</f>
        <v>200</v>
      </c>
      <c r="EP6" s="14">
        <f aca="true" t="shared" si="27" ref="EP6:EP15">EN6/EM6*100</f>
        <v>42.83754430090317</v>
      </c>
      <c r="EQ6" s="13">
        <v>3795.96</v>
      </c>
      <c r="ER6" s="13">
        <v>739.17</v>
      </c>
      <c r="ES6" s="13">
        <f>EQ6-ER6</f>
        <v>3056.79</v>
      </c>
      <c r="ET6" s="14">
        <f aca="true" t="shared" si="28" ref="ET6:ET13">ER6/EQ6*100</f>
        <v>19.472544494673283</v>
      </c>
      <c r="EU6" s="12">
        <v>250</v>
      </c>
      <c r="EV6" s="12"/>
      <c r="EW6" s="12">
        <f>EU6-EV6</f>
        <v>250</v>
      </c>
      <c r="EX6" s="46">
        <f>EV6/EU6*100</f>
        <v>0</v>
      </c>
      <c r="EY6" s="9"/>
      <c r="EZ6" s="9"/>
      <c r="FA6" s="9">
        <f>EY6-EZ6</f>
        <v>0</v>
      </c>
      <c r="FB6" s="22" t="e">
        <f aca="true" t="shared" si="29" ref="FB6:FB13">EZ6/EY6*100</f>
        <v>#DIV/0!</v>
      </c>
      <c r="FC6" s="12"/>
      <c r="FD6" s="12"/>
      <c r="FE6" s="9">
        <f>FC6-FD6</f>
        <v>0</v>
      </c>
      <c r="FF6" s="22" t="e">
        <f aca="true" t="shared" si="30" ref="FF6:FF13">FD6/FC6*100</f>
        <v>#DIV/0!</v>
      </c>
      <c r="FG6" s="12">
        <v>200</v>
      </c>
      <c r="FH6" s="12">
        <v>0</v>
      </c>
      <c r="FI6" s="12">
        <f>FG6-FH6</f>
        <v>200</v>
      </c>
      <c r="FJ6" s="14">
        <f aca="true" t="shared" si="31" ref="FJ6:FJ13">FH6/FG6*100</f>
        <v>0</v>
      </c>
      <c r="FK6" s="13">
        <f>13.04+3.05</f>
        <v>16.09</v>
      </c>
      <c r="FL6" s="13">
        <v>0.91</v>
      </c>
      <c r="FM6" s="13">
        <f>FK6-FL6</f>
        <v>15.18</v>
      </c>
      <c r="FN6" s="14">
        <f aca="true" t="shared" si="32" ref="FN6:FN13">FL6/FK6*100</f>
        <v>5.6556867619639535</v>
      </c>
      <c r="FO6" s="12"/>
      <c r="FP6" s="12"/>
      <c r="FQ6" s="9">
        <f>FO6-FP6</f>
        <v>0</v>
      </c>
      <c r="FR6" s="22" t="e">
        <f aca="true" t="shared" si="33" ref="FR6:FR13">FP6/FO6*100</f>
        <v>#DIV/0!</v>
      </c>
      <c r="FS6" s="13">
        <v>754.38</v>
      </c>
      <c r="FT6" s="13">
        <v>177.3</v>
      </c>
      <c r="FU6" s="13">
        <f>FS6-FT6</f>
        <v>577.0799999999999</v>
      </c>
      <c r="FV6" s="14">
        <f aca="true" t="shared" si="34" ref="FV6:FV13">FT6/FS6*100</f>
        <v>23.502743975184924</v>
      </c>
      <c r="FW6" s="12"/>
      <c r="FX6" s="12"/>
      <c r="FY6" s="9">
        <f>FW6-FX6</f>
        <v>0</v>
      </c>
      <c r="FZ6" s="22" t="e">
        <f aca="true" t="shared" si="35" ref="FZ6:FZ13">FX6/FW6*100</f>
        <v>#DIV/0!</v>
      </c>
      <c r="GA6" s="12"/>
      <c r="GB6" s="12"/>
      <c r="GC6" s="9">
        <f>GA6-GB6</f>
        <v>0</v>
      </c>
      <c r="GD6" s="22" t="e">
        <f aca="true" t="shared" si="36" ref="GD6:GD13">GB6/GA6*100</f>
        <v>#DIV/0!</v>
      </c>
      <c r="GE6" s="9"/>
      <c r="GF6" s="9"/>
      <c r="GG6" s="9">
        <f>GE6-GF6</f>
        <v>0</v>
      </c>
      <c r="GH6" s="22" t="e">
        <f aca="true" t="shared" si="37" ref="GH6:GH13">GF6/GE6*100</f>
        <v>#DIV/0!</v>
      </c>
      <c r="GI6" s="12">
        <v>100</v>
      </c>
      <c r="GJ6" s="12">
        <v>0</v>
      </c>
      <c r="GK6" s="12">
        <f>GI6-GJ6</f>
        <v>100</v>
      </c>
      <c r="GL6" s="14">
        <f aca="true" t="shared" si="38" ref="GL6:GL13">GJ6/GI6*100</f>
        <v>0</v>
      </c>
      <c r="GM6" s="13">
        <v>110.95</v>
      </c>
      <c r="GN6" s="13"/>
      <c r="GO6" s="13">
        <f>GM6-GN6</f>
        <v>110.95</v>
      </c>
      <c r="GP6" s="14">
        <f aca="true" t="shared" si="39" ref="GP6:GP13">GN6/GM6*100</f>
        <v>0</v>
      </c>
      <c r="GQ6" s="12"/>
      <c r="GR6" s="12"/>
      <c r="GS6" s="9">
        <f>GQ6-GR6</f>
        <v>0</v>
      </c>
      <c r="GT6" s="22" t="e">
        <f aca="true" t="shared" si="40" ref="GT6:GT13">GR6/GQ6*100</f>
        <v>#DIV/0!</v>
      </c>
      <c r="GU6" s="12">
        <v>4.4</v>
      </c>
      <c r="GV6" s="12"/>
      <c r="GW6" s="12">
        <f>GU6-GV6</f>
        <v>4.4</v>
      </c>
      <c r="GX6" s="14">
        <f aca="true" t="shared" si="41" ref="GX6:GX13">GV6/GU6*100</f>
        <v>0</v>
      </c>
      <c r="GY6" s="14"/>
      <c r="GZ6" s="14"/>
      <c r="HA6" s="22">
        <f>GY6-GZ6</f>
        <v>0</v>
      </c>
      <c r="HB6" s="22" t="e">
        <f>GZ6/GY6*100</f>
        <v>#DIV/0!</v>
      </c>
      <c r="HC6" s="14">
        <f>C6+G6+K6+O6+S6+W6+AA6+AE6+AI6+AM6+AQ6+AU6+AY6+BC6+BG6+BK6+BO6+CA6+CE6+CI6+CM6+CQ6+CU6+CY6+DG6+DK6+DO6+DS6+DW6+EA6+EE6+EI6+EM6+EQ6+EU6+EY6+FC6+FG6+FK6+FO6+FS6+FW6+GA6+GE6+GI6+GM6+GQ6+GU6+W6+AA6</f>
        <v>109611.04000000004</v>
      </c>
      <c r="HD6" s="14">
        <f>D6+H6+L6+P6+T6+X6+AB6+AF6+AJ6+AN6+AR6+AV6+AZ6+BD6+BH6+BL6+BP6+CB6+CF6+CJ6+CN6+CR6+CV6+CZ6+DH6+DL6+DP6+DT6+DX6+EB6+EF6+EJ6+EN6+ER6+EV6+EZ6+FD6+FH6+FL6+FP6+FT6+FX6+GB6+GF6+GJ6+GN6+GR6+GV6+BT6+BX6</f>
        <v>20413.19</v>
      </c>
      <c r="HE6" s="13">
        <f>HC6-HD6</f>
        <v>89197.85000000003</v>
      </c>
      <c r="HF6" s="14">
        <f aca="true" t="shared" si="42" ref="HF6:HF15">HD6/HC6*100</f>
        <v>18.623297434273038</v>
      </c>
    </row>
    <row r="7" spans="1:214" ht="25.5">
      <c r="A7" s="4">
        <v>2</v>
      </c>
      <c r="B7" s="5" t="s">
        <v>3</v>
      </c>
      <c r="C7" s="4">
        <v>33345.12</v>
      </c>
      <c r="D7" s="7">
        <v>6611.841</v>
      </c>
      <c r="E7" s="7">
        <f aca="true" t="shared" si="43" ref="E7:E13">C7-D7</f>
        <v>26733.279000000002</v>
      </c>
      <c r="F7" s="8">
        <f t="shared" si="0"/>
        <v>19.828511638284702</v>
      </c>
      <c r="G7" s="7">
        <v>28417.09</v>
      </c>
      <c r="H7" s="7">
        <v>6458.798</v>
      </c>
      <c r="I7" s="7">
        <f aca="true" t="shared" si="44" ref="I7:I13">G7-H7</f>
        <v>21958.292</v>
      </c>
      <c r="J7" s="8">
        <f aca="true" t="shared" si="45" ref="J7:J13">H7/G7*100</f>
        <v>22.72856932219309</v>
      </c>
      <c r="K7" s="4">
        <v>37303</v>
      </c>
      <c r="L7" s="7">
        <v>8931.365</v>
      </c>
      <c r="M7" s="7">
        <f aca="true" t="shared" si="46" ref="M7:M13">K7-L7</f>
        <v>28371.635000000002</v>
      </c>
      <c r="N7" s="8">
        <f aca="true" t="shared" si="47" ref="N7:N13">L7/K7*100</f>
        <v>23.942752593625176</v>
      </c>
      <c r="O7" s="7">
        <v>95974.6</v>
      </c>
      <c r="P7" s="7">
        <v>20411.708</v>
      </c>
      <c r="Q7" s="7">
        <f aca="true" t="shared" si="48" ref="Q7:Q13">O7-P7</f>
        <v>75562.892</v>
      </c>
      <c r="R7" s="8">
        <f aca="true" t="shared" si="49" ref="R7:R13">P7/O7*100</f>
        <v>21.267822944820814</v>
      </c>
      <c r="S7" s="4"/>
      <c r="T7" s="4"/>
      <c r="U7" s="10">
        <f aca="true" t="shared" si="50" ref="U7:U13">S7-T7</f>
        <v>0</v>
      </c>
      <c r="V7" s="20" t="e">
        <f aca="true" t="shared" si="51" ref="V7:V13">T7/S7*100</f>
        <v>#DIV/0!</v>
      </c>
      <c r="W7" s="4"/>
      <c r="X7" s="4"/>
      <c r="Y7" s="10">
        <f aca="true" t="shared" si="52" ref="Y7:Y13">W7-X7</f>
        <v>0</v>
      </c>
      <c r="Z7" s="20" t="e">
        <f t="shared" si="1"/>
        <v>#DIV/0!</v>
      </c>
      <c r="AA7" s="4">
        <v>225</v>
      </c>
      <c r="AB7" s="4"/>
      <c r="AC7" s="10">
        <f aca="true" t="shared" si="53" ref="AC7:AC13">AA7-AB7</f>
        <v>225</v>
      </c>
      <c r="AD7" s="20">
        <f t="shared" si="2"/>
        <v>0</v>
      </c>
      <c r="AE7" s="4"/>
      <c r="AF7" s="4"/>
      <c r="AG7" s="10">
        <f aca="true" t="shared" si="54" ref="AG7:AG13">AE7-AF7</f>
        <v>0</v>
      </c>
      <c r="AH7" s="20" t="e">
        <f t="shared" si="3"/>
        <v>#DIV/0!</v>
      </c>
      <c r="AI7" s="4">
        <v>5949.8</v>
      </c>
      <c r="AJ7" s="7">
        <v>1452.058</v>
      </c>
      <c r="AK7" s="15">
        <f aca="true" t="shared" si="55" ref="AK7:AK13">AI7-AJ7</f>
        <v>4497.742</v>
      </c>
      <c r="AL7" s="8">
        <f t="shared" si="4"/>
        <v>24.405156475847928</v>
      </c>
      <c r="AM7" s="4">
        <v>125.8</v>
      </c>
      <c r="AN7" s="4"/>
      <c r="AO7" s="11">
        <f aca="true" t="shared" si="56" ref="AO7:AO13">AM7-AN7</f>
        <v>125.8</v>
      </c>
      <c r="AP7" s="20">
        <f t="shared" si="5"/>
        <v>0</v>
      </c>
      <c r="AQ7" s="4"/>
      <c r="AR7" s="10"/>
      <c r="AS7" s="10">
        <f aca="true" t="shared" si="57" ref="AS7:AS13">AQ7-AR7</f>
        <v>0</v>
      </c>
      <c r="AT7" s="20" t="e">
        <f t="shared" si="6"/>
        <v>#DIV/0!</v>
      </c>
      <c r="AU7" s="4">
        <v>1860.049</v>
      </c>
      <c r="AV7" s="7">
        <v>366.859</v>
      </c>
      <c r="AW7" s="15">
        <f aca="true" t="shared" si="58" ref="AW7:AW13">AU7-AV7</f>
        <v>1493.19</v>
      </c>
      <c r="AX7" s="8">
        <f t="shared" si="7"/>
        <v>19.72308256395396</v>
      </c>
      <c r="AY7" s="4">
        <f>448.4+960</f>
        <v>1408.4</v>
      </c>
      <c r="AZ7" s="7">
        <v>259.655</v>
      </c>
      <c r="BA7" s="15">
        <f aca="true" t="shared" si="59" ref="BA7:BA13">AY7-AZ7</f>
        <v>1148.7450000000001</v>
      </c>
      <c r="BB7" s="8">
        <f t="shared" si="8"/>
        <v>18.43616870207327</v>
      </c>
      <c r="BC7" s="4">
        <v>976.8</v>
      </c>
      <c r="BD7" s="7">
        <v>212.827</v>
      </c>
      <c r="BE7" s="15">
        <f aca="true" t="shared" si="60" ref="BE7:BE13">BC7-BD7</f>
        <v>763.973</v>
      </c>
      <c r="BF7" s="8">
        <f t="shared" si="9"/>
        <v>21.788185913185913</v>
      </c>
      <c r="BG7" s="4">
        <v>354.3</v>
      </c>
      <c r="BH7" s="7">
        <v>28.517</v>
      </c>
      <c r="BI7" s="15">
        <f aca="true" t="shared" si="61" ref="BI7:BI13">BG7-BH7</f>
        <v>325.783</v>
      </c>
      <c r="BJ7" s="8">
        <f t="shared" si="10"/>
        <v>8.048828676263053</v>
      </c>
      <c r="BK7" s="4">
        <v>795.509</v>
      </c>
      <c r="BL7" s="7">
        <v>276.397</v>
      </c>
      <c r="BM7" s="15">
        <f aca="true" t="shared" si="62" ref="BM7:BM13">BK7-BL7</f>
        <v>519.1120000000001</v>
      </c>
      <c r="BN7" s="8">
        <f t="shared" si="11"/>
        <v>34.74467290753467</v>
      </c>
      <c r="BO7" s="4">
        <v>176.7</v>
      </c>
      <c r="BP7" s="7">
        <v>105.548</v>
      </c>
      <c r="BQ7" s="15">
        <f aca="true" t="shared" si="63" ref="BQ7:BQ13">BO7-BP7</f>
        <v>71.15199999999999</v>
      </c>
      <c r="BR7" s="8">
        <f t="shared" si="12"/>
        <v>59.73288058856821</v>
      </c>
      <c r="BS7" s="19"/>
      <c r="BT7" s="19"/>
      <c r="BU7" s="19">
        <f aca="true" t="shared" si="64" ref="BU7:BU12">BS7-BT7</f>
        <v>0</v>
      </c>
      <c r="BV7" s="19" t="e">
        <f aca="true" t="shared" si="65" ref="BV7:BV12">BT7/BS7*100</f>
        <v>#DIV/0!</v>
      </c>
      <c r="BW7" s="19"/>
      <c r="BX7" s="19"/>
      <c r="BY7" s="20">
        <f aca="true" t="shared" si="66" ref="BY7:BY12">BW7-BX7</f>
        <v>0</v>
      </c>
      <c r="BZ7" s="20" t="e">
        <f aca="true" t="shared" si="67" ref="BZ7:BZ13">BX7/BW7*100</f>
        <v>#DIV/0!</v>
      </c>
      <c r="CA7" s="4"/>
      <c r="CB7" s="4"/>
      <c r="CC7" s="10">
        <f aca="true" t="shared" si="68" ref="CC7:CC13">CA7-CB7</f>
        <v>0</v>
      </c>
      <c r="CD7" s="20" t="e">
        <f t="shared" si="13"/>
        <v>#DIV/0!</v>
      </c>
      <c r="CE7" s="4">
        <v>3473.6</v>
      </c>
      <c r="CF7" s="7">
        <v>738.104</v>
      </c>
      <c r="CG7" s="15">
        <f aca="true" t="shared" si="69" ref="CG7:CG13">CE7-CF7</f>
        <v>2735.496</v>
      </c>
      <c r="CH7" s="8">
        <f t="shared" si="14"/>
        <v>21.248963611239063</v>
      </c>
      <c r="CI7" s="4"/>
      <c r="CJ7" s="4"/>
      <c r="CK7" s="10">
        <f aca="true" t="shared" si="70" ref="CK7:CK13">CI7-CJ7</f>
        <v>0</v>
      </c>
      <c r="CL7" s="20" t="e">
        <f t="shared" si="15"/>
        <v>#DIV/0!</v>
      </c>
      <c r="CM7" s="20"/>
      <c r="CN7" s="20"/>
      <c r="CO7" s="20"/>
      <c r="CP7" s="20"/>
      <c r="CQ7" s="4"/>
      <c r="CR7" s="4"/>
      <c r="CS7" s="10">
        <f aca="true" t="shared" si="71" ref="CS7:CS13">CQ7-CR7</f>
        <v>0</v>
      </c>
      <c r="CT7" s="20" t="e">
        <f t="shared" si="16"/>
        <v>#DIV/0!</v>
      </c>
      <c r="CU7" s="4">
        <v>99</v>
      </c>
      <c r="CV7" s="10"/>
      <c r="CW7" s="10">
        <f aca="true" t="shared" si="72" ref="CW7:CW13">CU7-CV7</f>
        <v>99</v>
      </c>
      <c r="CX7" s="20">
        <f t="shared" si="17"/>
        <v>0</v>
      </c>
      <c r="CY7" s="4"/>
      <c r="CZ7" s="4"/>
      <c r="DA7" s="10">
        <f aca="true" t="shared" si="73" ref="DA7:DA13">CY7-CZ7</f>
        <v>0</v>
      </c>
      <c r="DB7" s="20" t="e">
        <f t="shared" si="18"/>
        <v>#DIV/0!</v>
      </c>
      <c r="DC7" s="19"/>
      <c r="DD7" s="19"/>
      <c r="DE7" s="19">
        <f aca="true" t="shared" si="74" ref="DE7:DE12">DC7-DD7</f>
        <v>0</v>
      </c>
      <c r="DF7" s="19" t="e">
        <f aca="true" t="shared" si="75" ref="DF7:DF12">DD7/DC7*100</f>
        <v>#DIV/0!</v>
      </c>
      <c r="DG7" s="4">
        <v>50</v>
      </c>
      <c r="DH7" s="4"/>
      <c r="DI7" s="10">
        <f aca="true" t="shared" si="76" ref="DI7:DI13">DG7-DH7</f>
        <v>50</v>
      </c>
      <c r="DJ7" s="20">
        <f t="shared" si="19"/>
        <v>0</v>
      </c>
      <c r="DK7" s="4"/>
      <c r="DL7" s="4"/>
      <c r="DM7" s="10">
        <f aca="true" t="shared" si="77" ref="DM7:DM13">DK7-DL7</f>
        <v>0</v>
      </c>
      <c r="DN7" s="20" t="e">
        <f t="shared" si="20"/>
        <v>#DIV/0!</v>
      </c>
      <c r="DO7" s="4">
        <v>502.9</v>
      </c>
      <c r="DP7" s="4">
        <v>59.2</v>
      </c>
      <c r="DQ7" s="11">
        <f aca="true" t="shared" si="78" ref="DQ7:DQ13">DO7-DP7</f>
        <v>443.7</v>
      </c>
      <c r="DR7" s="8">
        <f t="shared" si="21"/>
        <v>11.771724000795388</v>
      </c>
      <c r="DS7" s="4">
        <v>2382.7</v>
      </c>
      <c r="DT7" s="7">
        <v>438.636</v>
      </c>
      <c r="DU7" s="15">
        <f aca="true" t="shared" si="79" ref="DU7:DU15">DS7-DT7</f>
        <v>1944.0639999999999</v>
      </c>
      <c r="DV7" s="8">
        <f t="shared" si="22"/>
        <v>18.409199647458767</v>
      </c>
      <c r="DW7" s="4">
        <v>207.1</v>
      </c>
      <c r="DX7" s="7">
        <v>41.548</v>
      </c>
      <c r="DY7" s="15">
        <f aca="true" t="shared" si="80" ref="DY7:DY13">DW7-DX7</f>
        <v>165.552</v>
      </c>
      <c r="DZ7" s="8">
        <f t="shared" si="23"/>
        <v>20.061805890873977</v>
      </c>
      <c r="EA7" s="7">
        <v>5222.1</v>
      </c>
      <c r="EB7" s="7">
        <v>1065.77</v>
      </c>
      <c r="EC7" s="15">
        <f aca="true" t="shared" si="81" ref="EC7:EC13">EA7-EB7</f>
        <v>4156.33</v>
      </c>
      <c r="ED7" s="8">
        <f t="shared" si="24"/>
        <v>20.40883935581471</v>
      </c>
      <c r="EE7" s="4">
        <v>1154</v>
      </c>
      <c r="EF7" s="7">
        <v>144.622</v>
      </c>
      <c r="EG7" s="15">
        <f aca="true" t="shared" si="82" ref="EG7:EG13">EE7-EF7</f>
        <v>1009.3779999999999</v>
      </c>
      <c r="EH7" s="8">
        <f t="shared" si="25"/>
        <v>12.532235701906414</v>
      </c>
      <c r="EI7" s="4">
        <v>4189.9</v>
      </c>
      <c r="EJ7" s="4">
        <v>932.548</v>
      </c>
      <c r="EK7" s="11">
        <f aca="true" t="shared" si="83" ref="EK7:EK13">EI7-EJ7</f>
        <v>3257.352</v>
      </c>
      <c r="EL7" s="8">
        <f t="shared" si="26"/>
        <v>22.257046707558654</v>
      </c>
      <c r="EM7" s="4">
        <v>10843.2</v>
      </c>
      <c r="EN7" s="7">
        <v>2245.212</v>
      </c>
      <c r="EO7" s="15">
        <f aca="true" t="shared" si="84" ref="EO7:EO13">EM7-EN7</f>
        <v>8597.988000000001</v>
      </c>
      <c r="EP7" s="8">
        <f t="shared" si="27"/>
        <v>20.70617529880478</v>
      </c>
      <c r="EQ7" s="4">
        <v>5562.564</v>
      </c>
      <c r="ER7" s="7">
        <v>541.906</v>
      </c>
      <c r="ES7" s="15">
        <f aca="true" t="shared" si="85" ref="ES7:ES13">EQ7-ER7</f>
        <v>5020.658</v>
      </c>
      <c r="ET7" s="8">
        <f t="shared" si="28"/>
        <v>9.742018249138345</v>
      </c>
      <c r="EU7" s="4">
        <v>1776</v>
      </c>
      <c r="EV7" s="4"/>
      <c r="EW7" s="11">
        <f aca="true" t="shared" si="86" ref="EW7:EW13">EU7-EV7</f>
        <v>1776</v>
      </c>
      <c r="EX7" s="8">
        <f aca="true" t="shared" si="87" ref="EX7:EX13">EV7/EU7*100</f>
        <v>0</v>
      </c>
      <c r="EY7" s="4">
        <v>744</v>
      </c>
      <c r="EZ7" s="7">
        <v>74.837</v>
      </c>
      <c r="FA7" s="15">
        <f aca="true" t="shared" si="88" ref="FA7:FA13">EY7-EZ7</f>
        <v>669.163</v>
      </c>
      <c r="FB7" s="8">
        <f t="shared" si="29"/>
        <v>10.058736559139787</v>
      </c>
      <c r="FC7" s="4">
        <v>380</v>
      </c>
      <c r="FD7" s="4">
        <v>209.221</v>
      </c>
      <c r="FE7" s="10">
        <f aca="true" t="shared" si="89" ref="FE7:FE13">FC7-FD7</f>
        <v>170.779</v>
      </c>
      <c r="FF7" s="20">
        <f t="shared" si="30"/>
        <v>55.05815789473685</v>
      </c>
      <c r="FG7" s="4">
        <v>1675.4</v>
      </c>
      <c r="FH7" s="7">
        <v>13.405</v>
      </c>
      <c r="FI7" s="15">
        <f aca="true" t="shared" si="90" ref="FI7:FI13">FG7-FH7</f>
        <v>1661.9950000000001</v>
      </c>
      <c r="FJ7" s="8">
        <f t="shared" si="31"/>
        <v>0.800107437029963</v>
      </c>
      <c r="FK7" s="4">
        <v>1337.203</v>
      </c>
      <c r="FL7" s="7">
        <v>71.395</v>
      </c>
      <c r="FM7" s="15">
        <f aca="true" t="shared" si="91" ref="FM7:FM13">FK7-FL7</f>
        <v>1265.808</v>
      </c>
      <c r="FN7" s="8">
        <f t="shared" si="32"/>
        <v>5.33912951137561</v>
      </c>
      <c r="FO7" s="4"/>
      <c r="FP7" s="4"/>
      <c r="FQ7" s="10">
        <f aca="true" t="shared" si="92" ref="FQ7:FQ13">FO7-FP7</f>
        <v>0</v>
      </c>
      <c r="FR7" s="20" t="e">
        <f t="shared" si="33"/>
        <v>#DIV/0!</v>
      </c>
      <c r="FS7" s="4">
        <v>450</v>
      </c>
      <c r="FT7" s="7">
        <v>86.004</v>
      </c>
      <c r="FU7" s="15">
        <f aca="true" t="shared" si="93" ref="FU7:FU13">FS7-FT7</f>
        <v>363.996</v>
      </c>
      <c r="FV7" s="8">
        <f t="shared" si="34"/>
        <v>19.112000000000002</v>
      </c>
      <c r="FW7" s="4">
        <v>30</v>
      </c>
      <c r="FX7" s="4"/>
      <c r="FY7" s="10">
        <f aca="true" t="shared" si="94" ref="FY7:FY13">FW7-FX7</f>
        <v>30</v>
      </c>
      <c r="FZ7" s="20">
        <f t="shared" si="35"/>
        <v>0</v>
      </c>
      <c r="GA7" s="4"/>
      <c r="GB7" s="4"/>
      <c r="GC7" s="10">
        <f aca="true" t="shared" si="95" ref="GC7:GC13">GA7-GB7</f>
        <v>0</v>
      </c>
      <c r="GD7" s="20" t="e">
        <f t="shared" si="36"/>
        <v>#DIV/0!</v>
      </c>
      <c r="GE7" s="4"/>
      <c r="GF7" s="4"/>
      <c r="GG7" s="10">
        <f aca="true" t="shared" si="96" ref="GG7:GG13">GE7-GF7</f>
        <v>0</v>
      </c>
      <c r="GH7" s="20" t="e">
        <f t="shared" si="37"/>
        <v>#DIV/0!</v>
      </c>
      <c r="GI7" s="4">
        <v>142.9</v>
      </c>
      <c r="GJ7" s="4"/>
      <c r="GK7" s="11">
        <f aca="true" t="shared" si="97" ref="GK7:GK13">GI7-GJ7</f>
        <v>142.9</v>
      </c>
      <c r="GL7" s="8">
        <f t="shared" si="38"/>
        <v>0</v>
      </c>
      <c r="GM7" s="4"/>
      <c r="GN7" s="4"/>
      <c r="GO7" s="10">
        <f aca="true" t="shared" si="98" ref="GO7:GO13">GM7-GN7</f>
        <v>0</v>
      </c>
      <c r="GP7" s="20" t="e">
        <f t="shared" si="39"/>
        <v>#DIV/0!</v>
      </c>
      <c r="GQ7" s="10"/>
      <c r="GR7" s="10"/>
      <c r="GS7" s="10">
        <f aca="true" t="shared" si="99" ref="GS7:GS13">GQ7-GR7</f>
        <v>0</v>
      </c>
      <c r="GT7" s="20" t="e">
        <f t="shared" si="40"/>
        <v>#DIV/0!</v>
      </c>
      <c r="GU7" s="4">
        <v>457.7</v>
      </c>
      <c r="GV7" s="4"/>
      <c r="GW7" s="11">
        <f aca="true" t="shared" si="100" ref="GW7:GW13">GU7-GV7</f>
        <v>457.7</v>
      </c>
      <c r="GX7" s="8">
        <f t="shared" si="41"/>
        <v>0</v>
      </c>
      <c r="GY7" s="8">
        <v>210</v>
      </c>
      <c r="GZ7" s="8"/>
      <c r="HA7" s="19">
        <f aca="true" t="shared" si="101" ref="HA7:HA12">GY7-GZ7</f>
        <v>210</v>
      </c>
      <c r="HB7" s="19">
        <f aca="true" t="shared" si="102" ref="HB7:HB12">GZ7/GY7*100</f>
        <v>0</v>
      </c>
      <c r="HC7" s="40">
        <f>C7+G7+K7+O7+S7+W7+AA7+AE7+AI7+AM7+AQ7+AU7+AY7+BC7+BG7+BK7+BO7+CA7+CE7+CI7+CQ7+CU7+CY7+DG7+DK7+DO7+DS7+DW7+EA7+EE7+EI7+EM7+EQ7+EU7+EY7+FC7+FG7+FK7+FO7+FS7+FW7+GA7+GE7+GI7+GM7+GQ7+GU7+GY7+BS7+BW7</f>
        <v>247802.435</v>
      </c>
      <c r="HD7" s="40">
        <f>D7+H7+L7+P7+T7+X7+AB7+AF7+AJ7+AN7+AR7+AV7+AZ7+BD7+BH7+BL7+BP7+CB7+CF7+CJ7+CR7+CV7+CZ7+DH7+DL7+DP7+DT7+DX7+EB7+EF7+EJ7+EN7+ER7+EV7+EZ7+FD7+FH7+FL7+FP7+FT7+FX7+GB7+GF7+GJ7+GN7+GR7+GV7+GZ7+BT7+BX7</f>
        <v>51777.980999999985</v>
      </c>
      <c r="HE7" s="15">
        <f aca="true" t="shared" si="103" ref="HE7:HE12">HC7-HD7</f>
        <v>196024.45400000003</v>
      </c>
      <c r="HF7" s="8">
        <f t="shared" si="42"/>
        <v>20.894863684450875</v>
      </c>
    </row>
    <row r="8" spans="1:214" ht="25.5">
      <c r="A8" s="4">
        <v>3</v>
      </c>
      <c r="B8" s="5" t="s">
        <v>4</v>
      </c>
      <c r="C8" s="4">
        <v>22393.7</v>
      </c>
      <c r="D8" s="4">
        <v>4344.9</v>
      </c>
      <c r="E8" s="4">
        <f t="shared" si="43"/>
        <v>18048.800000000003</v>
      </c>
      <c r="F8" s="8">
        <f t="shared" si="0"/>
        <v>19.40233190584852</v>
      </c>
      <c r="G8" s="4">
        <v>52676.9</v>
      </c>
      <c r="H8" s="4">
        <v>11416.4</v>
      </c>
      <c r="I8" s="4">
        <f t="shared" si="44"/>
        <v>41260.5</v>
      </c>
      <c r="J8" s="8">
        <f t="shared" si="45"/>
        <v>21.67249781213397</v>
      </c>
      <c r="K8" s="4">
        <v>42168.5</v>
      </c>
      <c r="L8" s="4">
        <v>10122.4</v>
      </c>
      <c r="M8" s="4">
        <f t="shared" si="46"/>
        <v>32046.1</v>
      </c>
      <c r="N8" s="8">
        <f t="shared" si="47"/>
        <v>24.004648019256077</v>
      </c>
      <c r="O8" s="7">
        <v>95675.4</v>
      </c>
      <c r="P8" s="7">
        <v>20206.3</v>
      </c>
      <c r="Q8" s="7">
        <f t="shared" si="48"/>
        <v>75469.09999999999</v>
      </c>
      <c r="R8" s="8">
        <f t="shared" si="49"/>
        <v>21.11963994924505</v>
      </c>
      <c r="S8" s="4"/>
      <c r="T8" s="4"/>
      <c r="U8" s="10">
        <f t="shared" si="50"/>
        <v>0</v>
      </c>
      <c r="V8" s="20" t="e">
        <f t="shared" si="51"/>
        <v>#DIV/0!</v>
      </c>
      <c r="W8" s="4"/>
      <c r="X8" s="4"/>
      <c r="Y8" s="10">
        <f t="shared" si="52"/>
        <v>0</v>
      </c>
      <c r="Z8" s="20" t="e">
        <f t="shared" si="1"/>
        <v>#DIV/0!</v>
      </c>
      <c r="AA8" s="4"/>
      <c r="AB8" s="4"/>
      <c r="AC8" s="10">
        <f t="shared" si="53"/>
        <v>0</v>
      </c>
      <c r="AD8" s="20" t="e">
        <f t="shared" si="2"/>
        <v>#DIV/0!</v>
      </c>
      <c r="AE8" s="4">
        <v>8314.6</v>
      </c>
      <c r="AF8" s="4">
        <v>1636.8</v>
      </c>
      <c r="AG8" s="11">
        <f t="shared" si="54"/>
        <v>6677.8</v>
      </c>
      <c r="AH8" s="8">
        <f t="shared" si="3"/>
        <v>19.685853799340915</v>
      </c>
      <c r="AI8" s="4">
        <v>9689.4</v>
      </c>
      <c r="AJ8" s="4">
        <v>2224.9</v>
      </c>
      <c r="AK8" s="11">
        <f t="shared" si="55"/>
        <v>7464.5</v>
      </c>
      <c r="AL8" s="8">
        <f t="shared" si="4"/>
        <v>22.962206122154107</v>
      </c>
      <c r="AM8" s="4"/>
      <c r="AN8" s="4"/>
      <c r="AO8" s="10">
        <f t="shared" si="56"/>
        <v>0</v>
      </c>
      <c r="AP8" s="20" t="e">
        <f t="shared" si="5"/>
        <v>#DIV/0!</v>
      </c>
      <c r="AQ8" s="4">
        <v>538.5</v>
      </c>
      <c r="AR8" s="4">
        <v>209.7</v>
      </c>
      <c r="AS8" s="11">
        <f t="shared" si="57"/>
        <v>328.8</v>
      </c>
      <c r="AT8" s="8">
        <f t="shared" si="6"/>
        <v>38.94150417827298</v>
      </c>
      <c r="AU8" s="4">
        <v>6431.2</v>
      </c>
      <c r="AV8" s="4">
        <v>1210.1</v>
      </c>
      <c r="AW8" s="11">
        <f t="shared" si="58"/>
        <v>5221.1</v>
      </c>
      <c r="AX8" s="8">
        <f t="shared" si="7"/>
        <v>18.816084090060954</v>
      </c>
      <c r="AY8" s="4">
        <v>1718.3</v>
      </c>
      <c r="AZ8" s="4">
        <v>176.8</v>
      </c>
      <c r="BA8" s="11">
        <f t="shared" si="59"/>
        <v>1541.5</v>
      </c>
      <c r="BB8" s="8">
        <f t="shared" si="8"/>
        <v>10.289239364488157</v>
      </c>
      <c r="BC8" s="4">
        <v>821.5</v>
      </c>
      <c r="BD8" s="4"/>
      <c r="BE8" s="11">
        <f t="shared" si="60"/>
        <v>821.5</v>
      </c>
      <c r="BF8" s="8">
        <f t="shared" si="9"/>
        <v>0</v>
      </c>
      <c r="BG8" s="4">
        <v>476.1</v>
      </c>
      <c r="BH8" s="4">
        <v>93.7</v>
      </c>
      <c r="BI8" s="11">
        <f t="shared" si="61"/>
        <v>382.40000000000003</v>
      </c>
      <c r="BJ8" s="8">
        <f t="shared" si="10"/>
        <v>19.68073934047469</v>
      </c>
      <c r="BK8" s="4">
        <v>3475.5</v>
      </c>
      <c r="BL8" s="4">
        <v>767.7</v>
      </c>
      <c r="BM8" s="11">
        <f t="shared" si="62"/>
        <v>2707.8</v>
      </c>
      <c r="BN8" s="8">
        <f t="shared" si="11"/>
        <v>22.088908070781184</v>
      </c>
      <c r="BO8" s="4"/>
      <c r="BP8" s="4"/>
      <c r="BQ8" s="10">
        <f t="shared" si="63"/>
        <v>0</v>
      </c>
      <c r="BR8" s="20" t="e">
        <f t="shared" si="12"/>
        <v>#DIV/0!</v>
      </c>
      <c r="BS8" s="19"/>
      <c r="BT8" s="19"/>
      <c r="BU8" s="19">
        <f t="shared" si="64"/>
        <v>0</v>
      </c>
      <c r="BV8" s="19" t="e">
        <f t="shared" si="65"/>
        <v>#DIV/0!</v>
      </c>
      <c r="BW8" s="19"/>
      <c r="BX8" s="19"/>
      <c r="BY8" s="20">
        <f t="shared" si="66"/>
        <v>0</v>
      </c>
      <c r="BZ8" s="20" t="e">
        <f t="shared" si="67"/>
        <v>#DIV/0!</v>
      </c>
      <c r="CA8" s="4"/>
      <c r="CB8" s="4"/>
      <c r="CC8" s="10">
        <f t="shared" si="68"/>
        <v>0</v>
      </c>
      <c r="CD8" s="20" t="e">
        <f t="shared" si="13"/>
        <v>#DIV/0!</v>
      </c>
      <c r="CE8" s="4">
        <v>846.2</v>
      </c>
      <c r="CF8" s="4">
        <v>846.2</v>
      </c>
      <c r="CG8" s="11">
        <f t="shared" si="69"/>
        <v>0</v>
      </c>
      <c r="CH8" s="8">
        <f t="shared" si="14"/>
        <v>100</v>
      </c>
      <c r="CI8" s="4"/>
      <c r="CJ8" s="4"/>
      <c r="CK8" s="10">
        <f t="shared" si="70"/>
        <v>0</v>
      </c>
      <c r="CL8" s="20" t="e">
        <f t="shared" si="15"/>
        <v>#DIV/0!</v>
      </c>
      <c r="CM8" s="20"/>
      <c r="CN8" s="20"/>
      <c r="CO8" s="20"/>
      <c r="CP8" s="20"/>
      <c r="CQ8" s="4">
        <v>267.1</v>
      </c>
      <c r="CR8" s="4">
        <v>267.1</v>
      </c>
      <c r="CS8" s="11">
        <f t="shared" si="71"/>
        <v>0</v>
      </c>
      <c r="CT8" s="8">
        <f t="shared" si="16"/>
        <v>100</v>
      </c>
      <c r="CU8" s="4"/>
      <c r="CV8" s="10"/>
      <c r="CW8" s="10">
        <f t="shared" si="72"/>
        <v>0</v>
      </c>
      <c r="CX8" s="20" t="e">
        <f t="shared" si="17"/>
        <v>#DIV/0!</v>
      </c>
      <c r="CY8" s="4">
        <v>320</v>
      </c>
      <c r="CZ8" s="4"/>
      <c r="DA8" s="11">
        <f t="shared" si="73"/>
        <v>320</v>
      </c>
      <c r="DB8" s="8">
        <f t="shared" si="18"/>
        <v>0</v>
      </c>
      <c r="DC8" s="19"/>
      <c r="DD8" s="19"/>
      <c r="DE8" s="19">
        <f t="shared" si="74"/>
        <v>0</v>
      </c>
      <c r="DF8" s="19" t="e">
        <f t="shared" si="75"/>
        <v>#DIV/0!</v>
      </c>
      <c r="DG8" s="4"/>
      <c r="DH8" s="4"/>
      <c r="DI8" s="10">
        <f t="shared" si="76"/>
        <v>0</v>
      </c>
      <c r="DJ8" s="20" t="e">
        <f t="shared" si="19"/>
        <v>#DIV/0!</v>
      </c>
      <c r="DK8" s="4"/>
      <c r="DL8" s="4"/>
      <c r="DM8" s="10">
        <f t="shared" si="77"/>
        <v>0</v>
      </c>
      <c r="DN8" s="20" t="e">
        <f t="shared" si="20"/>
        <v>#DIV/0!</v>
      </c>
      <c r="DO8" s="4">
        <f>5274.5+600</f>
        <v>5874.5</v>
      </c>
      <c r="DP8" s="4">
        <v>659.6</v>
      </c>
      <c r="DQ8" s="11">
        <f t="shared" si="78"/>
        <v>5214.9</v>
      </c>
      <c r="DR8" s="8">
        <f t="shared" si="21"/>
        <v>11.22818963316027</v>
      </c>
      <c r="DS8" s="7">
        <v>3544.96</v>
      </c>
      <c r="DT8" s="7">
        <v>797.11</v>
      </c>
      <c r="DU8" s="15">
        <f t="shared" si="79"/>
        <v>2747.85</v>
      </c>
      <c r="DV8" s="8">
        <f t="shared" si="22"/>
        <v>22.48572621411807</v>
      </c>
      <c r="DW8" s="4">
        <v>297.7</v>
      </c>
      <c r="DX8" s="7">
        <v>70.46</v>
      </c>
      <c r="DY8" s="15">
        <f t="shared" si="80"/>
        <v>227.24</v>
      </c>
      <c r="DZ8" s="8">
        <f t="shared" si="23"/>
        <v>23.668122270742355</v>
      </c>
      <c r="EA8" s="7">
        <v>7929.23</v>
      </c>
      <c r="EB8" s="7">
        <v>1817.13</v>
      </c>
      <c r="EC8" s="15">
        <f t="shared" si="81"/>
        <v>6112.099999999999</v>
      </c>
      <c r="ED8" s="8">
        <f t="shared" si="24"/>
        <v>22.916853212733145</v>
      </c>
      <c r="EE8" s="7">
        <v>1295.87</v>
      </c>
      <c r="EF8" s="7">
        <v>268.31</v>
      </c>
      <c r="EG8" s="15">
        <f t="shared" si="82"/>
        <v>1027.56</v>
      </c>
      <c r="EH8" s="8">
        <f t="shared" si="25"/>
        <v>20.705008990099316</v>
      </c>
      <c r="EI8" s="4">
        <v>2670.4</v>
      </c>
      <c r="EJ8" s="4">
        <v>464.8</v>
      </c>
      <c r="EK8" s="11">
        <f t="shared" si="83"/>
        <v>2205.6</v>
      </c>
      <c r="EL8" s="8">
        <f t="shared" si="26"/>
        <v>17.405632115038948</v>
      </c>
      <c r="EM8" s="4">
        <v>18222.5</v>
      </c>
      <c r="EN8" s="7">
        <v>2730</v>
      </c>
      <c r="EO8" s="15">
        <f t="shared" si="84"/>
        <v>15492.5</v>
      </c>
      <c r="EP8" s="8">
        <f t="shared" si="27"/>
        <v>14.981478940869804</v>
      </c>
      <c r="EQ8" s="7">
        <v>2375.82</v>
      </c>
      <c r="ER8" s="7">
        <v>217.44</v>
      </c>
      <c r="ES8" s="15">
        <f t="shared" si="85"/>
        <v>2158.38</v>
      </c>
      <c r="ET8" s="8">
        <f t="shared" si="28"/>
        <v>9.152208500643988</v>
      </c>
      <c r="EU8" s="4"/>
      <c r="EV8" s="4"/>
      <c r="EW8" s="10">
        <f t="shared" si="86"/>
        <v>0</v>
      </c>
      <c r="EX8" s="20" t="e">
        <f t="shared" si="87"/>
        <v>#DIV/0!</v>
      </c>
      <c r="EY8" s="4">
        <v>199.5</v>
      </c>
      <c r="EZ8" s="4"/>
      <c r="FA8" s="11">
        <f t="shared" si="88"/>
        <v>199.5</v>
      </c>
      <c r="FB8" s="8">
        <f t="shared" si="29"/>
        <v>0</v>
      </c>
      <c r="FC8" s="4"/>
      <c r="FD8" s="4"/>
      <c r="FE8" s="10">
        <f t="shared" si="89"/>
        <v>0</v>
      </c>
      <c r="FF8" s="20" t="e">
        <f t="shared" si="30"/>
        <v>#DIV/0!</v>
      </c>
      <c r="FG8" s="4"/>
      <c r="FH8" s="4"/>
      <c r="FI8" s="10">
        <f t="shared" si="90"/>
        <v>0</v>
      </c>
      <c r="FJ8" s="20" t="e">
        <f t="shared" si="31"/>
        <v>#DIV/0!</v>
      </c>
      <c r="FK8" s="7">
        <v>36.52</v>
      </c>
      <c r="FL8" s="7"/>
      <c r="FM8" s="15">
        <f t="shared" si="91"/>
        <v>36.52</v>
      </c>
      <c r="FN8" s="8">
        <f t="shared" si="32"/>
        <v>0</v>
      </c>
      <c r="FO8" s="4">
        <v>400</v>
      </c>
      <c r="FP8" s="4"/>
      <c r="FQ8" s="11">
        <f t="shared" si="92"/>
        <v>400</v>
      </c>
      <c r="FR8" s="20">
        <f t="shared" si="33"/>
        <v>0</v>
      </c>
      <c r="FS8" s="7">
        <v>1110.55</v>
      </c>
      <c r="FT8" s="7">
        <v>288.48</v>
      </c>
      <c r="FU8" s="15">
        <f t="shared" si="93"/>
        <v>822.0699999999999</v>
      </c>
      <c r="FV8" s="8">
        <f t="shared" si="34"/>
        <v>25.976318040610515</v>
      </c>
      <c r="FW8" s="4">
        <v>106.2</v>
      </c>
      <c r="FX8" s="7">
        <v>12.24</v>
      </c>
      <c r="FY8" s="15">
        <f t="shared" si="94"/>
        <v>93.96000000000001</v>
      </c>
      <c r="FZ8" s="8">
        <f t="shared" si="35"/>
        <v>11.525423728813559</v>
      </c>
      <c r="GA8" s="4">
        <v>100</v>
      </c>
      <c r="GB8" s="4">
        <v>8.47</v>
      </c>
      <c r="GC8" s="11">
        <f t="shared" si="95"/>
        <v>91.53</v>
      </c>
      <c r="GD8" s="8">
        <f t="shared" si="36"/>
        <v>8.47</v>
      </c>
      <c r="GE8" s="4"/>
      <c r="GF8" s="4"/>
      <c r="GG8" s="10">
        <f t="shared" si="96"/>
        <v>0</v>
      </c>
      <c r="GH8" s="20" t="e">
        <f t="shared" si="37"/>
        <v>#DIV/0!</v>
      </c>
      <c r="GI8" s="4">
        <v>50</v>
      </c>
      <c r="GJ8" s="4"/>
      <c r="GK8" s="11">
        <f t="shared" si="97"/>
        <v>50</v>
      </c>
      <c r="GL8" s="8">
        <f t="shared" si="38"/>
        <v>0</v>
      </c>
      <c r="GM8" s="4"/>
      <c r="GN8" s="4"/>
      <c r="GO8" s="10">
        <f t="shared" si="98"/>
        <v>0</v>
      </c>
      <c r="GP8" s="20" t="e">
        <f t="shared" si="39"/>
        <v>#DIV/0!</v>
      </c>
      <c r="GQ8" s="10"/>
      <c r="GR8" s="10"/>
      <c r="GS8" s="10">
        <f t="shared" si="99"/>
        <v>0</v>
      </c>
      <c r="GT8" s="20" t="e">
        <f t="shared" si="40"/>
        <v>#DIV/0!</v>
      </c>
      <c r="GU8" s="4"/>
      <c r="GV8" s="4"/>
      <c r="GW8" s="10">
        <f t="shared" si="100"/>
        <v>0</v>
      </c>
      <c r="GX8" s="20" t="e">
        <f t="shared" si="41"/>
        <v>#DIV/0!</v>
      </c>
      <c r="GY8" s="20"/>
      <c r="GZ8" s="20"/>
      <c r="HA8" s="20">
        <f t="shared" si="101"/>
        <v>0</v>
      </c>
      <c r="HB8" s="20" t="e">
        <f t="shared" si="102"/>
        <v>#DIV/0!</v>
      </c>
      <c r="HC8" s="40">
        <f>C8+G8+K8+O8+S8+W8+AA8+AE8+AI8+AM8+AQ8+AU8+AY8+BC8+BG8+BK8+BO8+CA8+CE8+CI8+CQ8+CU8+CY8+DG8+DK8+DO8+DS8+DW8+EA8+EE8+EI8+EM8+EQ8+EU8+EY8+FC8+FG8+FK8+FO8+FS8+FW8+GA8+GE8+GI8+GM8+GQ8+GU8+GY8+BS8+BW8</f>
        <v>290026.6500000001</v>
      </c>
      <c r="HD8" s="40">
        <f>D8+H8+L8+P8+T8+X8+AB8+AF8+AJ8+AN8+AR8+AV8+AZ8+BD8+BH8+BL8+BP8+CB8+CF8+CJ8+CR8+CV8+CZ8+DH8+DL8+DP8+DT8+DX8+EB8+EF8+EJ8+EN8+ER8+EV8+EZ8+FD8+FH8+FL8+FP8+FT8+FX8+GB8+GF8+GJ8+GN8+GR8+GV8+BT8+BX8</f>
        <v>60857.03999999999</v>
      </c>
      <c r="HE8" s="15">
        <f t="shared" si="103"/>
        <v>229169.6100000001</v>
      </c>
      <c r="HF8" s="8">
        <f t="shared" si="42"/>
        <v>20.983257917849954</v>
      </c>
    </row>
    <row r="9" spans="1:214" ht="25.5">
      <c r="A9" s="4">
        <v>4</v>
      </c>
      <c r="B9" s="5" t="s">
        <v>1</v>
      </c>
      <c r="C9" s="4">
        <v>14620.8</v>
      </c>
      <c r="D9" s="4">
        <v>2692.3</v>
      </c>
      <c r="E9" s="4">
        <f t="shared" si="43"/>
        <v>11928.5</v>
      </c>
      <c r="F9" s="8">
        <f t="shared" si="0"/>
        <v>18.41417706281462</v>
      </c>
      <c r="G9" s="4">
        <v>12491.9</v>
      </c>
      <c r="H9" s="4">
        <v>2083.7</v>
      </c>
      <c r="I9" s="4">
        <f t="shared" si="44"/>
        <v>10408.2</v>
      </c>
      <c r="J9" s="8">
        <f t="shared" si="45"/>
        <v>16.68040890497042</v>
      </c>
      <c r="K9" s="4">
        <v>18286</v>
      </c>
      <c r="L9" s="4">
        <v>2897.1</v>
      </c>
      <c r="M9" s="4">
        <f t="shared" si="46"/>
        <v>15388.9</v>
      </c>
      <c r="N9" s="8">
        <f t="shared" si="47"/>
        <v>15.843268073936345</v>
      </c>
      <c r="O9" s="7">
        <v>25969</v>
      </c>
      <c r="P9" s="7">
        <v>5263.4</v>
      </c>
      <c r="Q9" s="7">
        <f t="shared" si="48"/>
        <v>20705.6</v>
      </c>
      <c r="R9" s="8">
        <f t="shared" si="49"/>
        <v>20.268011860294965</v>
      </c>
      <c r="S9" s="4">
        <f>500</f>
        <v>500</v>
      </c>
      <c r="T9" s="4">
        <v>369.6</v>
      </c>
      <c r="U9" s="11">
        <f t="shared" si="50"/>
        <v>130.39999999999998</v>
      </c>
      <c r="V9" s="8">
        <f t="shared" si="51"/>
        <v>73.92</v>
      </c>
      <c r="W9" s="4"/>
      <c r="X9" s="4"/>
      <c r="Y9" s="10">
        <f t="shared" si="52"/>
        <v>0</v>
      </c>
      <c r="Z9" s="20" t="e">
        <f t="shared" si="1"/>
        <v>#DIV/0!</v>
      </c>
      <c r="AA9" s="4"/>
      <c r="AB9" s="4"/>
      <c r="AC9" s="10">
        <f t="shared" si="53"/>
        <v>0</v>
      </c>
      <c r="AD9" s="20" t="e">
        <f t="shared" si="2"/>
        <v>#DIV/0!</v>
      </c>
      <c r="AE9" s="4"/>
      <c r="AF9" s="4"/>
      <c r="AG9" s="10">
        <f t="shared" si="54"/>
        <v>0</v>
      </c>
      <c r="AH9" s="20" t="e">
        <f t="shared" si="3"/>
        <v>#DIV/0!</v>
      </c>
      <c r="AI9" s="10"/>
      <c r="AJ9" s="10"/>
      <c r="AK9" s="10">
        <f t="shared" si="55"/>
        <v>0</v>
      </c>
      <c r="AL9" s="20" t="e">
        <f t="shared" si="4"/>
        <v>#DIV/0!</v>
      </c>
      <c r="AM9" s="10"/>
      <c r="AN9" s="10"/>
      <c r="AO9" s="10">
        <f t="shared" si="56"/>
        <v>0</v>
      </c>
      <c r="AP9" s="20" t="e">
        <f t="shared" si="5"/>
        <v>#DIV/0!</v>
      </c>
      <c r="AQ9" s="4"/>
      <c r="AR9" s="4"/>
      <c r="AS9" s="10">
        <f t="shared" si="57"/>
        <v>0</v>
      </c>
      <c r="AT9" s="20" t="e">
        <f t="shared" si="6"/>
        <v>#DIV/0!</v>
      </c>
      <c r="AU9" s="10"/>
      <c r="AV9" s="10"/>
      <c r="AW9" s="10">
        <f t="shared" si="58"/>
        <v>0</v>
      </c>
      <c r="AX9" s="20" t="e">
        <f t="shared" si="7"/>
        <v>#DIV/0!</v>
      </c>
      <c r="AY9" s="10"/>
      <c r="AZ9" s="10"/>
      <c r="BA9" s="10">
        <f t="shared" si="59"/>
        <v>0</v>
      </c>
      <c r="BB9" s="20" t="e">
        <f t="shared" si="8"/>
        <v>#DIV/0!</v>
      </c>
      <c r="BC9" s="10"/>
      <c r="BD9" s="10"/>
      <c r="BE9" s="10">
        <f t="shared" si="60"/>
        <v>0</v>
      </c>
      <c r="BF9" s="20" t="e">
        <f t="shared" si="9"/>
        <v>#DIV/0!</v>
      </c>
      <c r="BG9" s="4">
        <v>220.1</v>
      </c>
      <c r="BH9" s="4">
        <v>29.1</v>
      </c>
      <c r="BI9" s="11">
        <f t="shared" si="61"/>
        <v>191</v>
      </c>
      <c r="BJ9" s="8">
        <f t="shared" si="10"/>
        <v>13.221263062244434</v>
      </c>
      <c r="BK9" s="4"/>
      <c r="BL9" s="4"/>
      <c r="BM9" s="10">
        <f t="shared" si="62"/>
        <v>0</v>
      </c>
      <c r="BN9" s="20" t="e">
        <f t="shared" si="11"/>
        <v>#DIV/0!</v>
      </c>
      <c r="BO9" s="4">
        <v>180</v>
      </c>
      <c r="BP9" s="4"/>
      <c r="BQ9" s="11">
        <f t="shared" si="63"/>
        <v>180</v>
      </c>
      <c r="BR9" s="8">
        <f t="shared" si="12"/>
        <v>0</v>
      </c>
      <c r="BS9" s="19"/>
      <c r="BT9" s="19"/>
      <c r="BU9" s="19">
        <f t="shared" si="64"/>
        <v>0</v>
      </c>
      <c r="BV9" s="19" t="e">
        <f t="shared" si="65"/>
        <v>#DIV/0!</v>
      </c>
      <c r="BW9" s="19"/>
      <c r="BX9" s="19"/>
      <c r="BY9" s="20">
        <f t="shared" si="66"/>
        <v>0</v>
      </c>
      <c r="BZ9" s="20" t="e">
        <f t="shared" si="67"/>
        <v>#DIV/0!</v>
      </c>
      <c r="CA9" s="4">
        <v>3600</v>
      </c>
      <c r="CB9" s="4">
        <v>688</v>
      </c>
      <c r="CC9" s="11">
        <f t="shared" si="68"/>
        <v>2912</v>
      </c>
      <c r="CD9" s="8">
        <f t="shared" si="13"/>
        <v>19.11111111111111</v>
      </c>
      <c r="CE9" s="4"/>
      <c r="CF9" s="4"/>
      <c r="CG9" s="10">
        <f t="shared" si="69"/>
        <v>0</v>
      </c>
      <c r="CH9" s="20" t="e">
        <f t="shared" si="14"/>
        <v>#DIV/0!</v>
      </c>
      <c r="CI9" s="4"/>
      <c r="CJ9" s="4"/>
      <c r="CK9" s="10">
        <f t="shared" si="70"/>
        <v>0</v>
      </c>
      <c r="CL9" s="20" t="e">
        <f t="shared" si="15"/>
        <v>#DIV/0!</v>
      </c>
      <c r="CM9" s="20"/>
      <c r="CN9" s="20"/>
      <c r="CO9" s="20"/>
      <c r="CP9" s="20"/>
      <c r="CQ9" s="4"/>
      <c r="CR9" s="4"/>
      <c r="CS9" s="10">
        <f t="shared" si="71"/>
        <v>0</v>
      </c>
      <c r="CT9" s="20" t="e">
        <f t="shared" si="16"/>
        <v>#DIV/0!</v>
      </c>
      <c r="CU9" s="4">
        <v>210</v>
      </c>
      <c r="CV9" s="4"/>
      <c r="CW9" s="11">
        <f t="shared" si="72"/>
        <v>210</v>
      </c>
      <c r="CX9" s="20">
        <f t="shared" si="17"/>
        <v>0</v>
      </c>
      <c r="CY9" s="10"/>
      <c r="CZ9" s="10"/>
      <c r="DA9" s="10">
        <f t="shared" si="73"/>
        <v>0</v>
      </c>
      <c r="DB9" s="20" t="e">
        <f t="shared" si="18"/>
        <v>#DIV/0!</v>
      </c>
      <c r="DC9" s="19"/>
      <c r="DD9" s="19"/>
      <c r="DE9" s="19">
        <f t="shared" si="74"/>
        <v>0</v>
      </c>
      <c r="DF9" s="19" t="e">
        <f t="shared" si="75"/>
        <v>#DIV/0!</v>
      </c>
      <c r="DG9" s="4"/>
      <c r="DH9" s="4"/>
      <c r="DI9" s="10">
        <f t="shared" si="76"/>
        <v>0</v>
      </c>
      <c r="DJ9" s="20" t="e">
        <f t="shared" si="19"/>
        <v>#DIV/0!</v>
      </c>
      <c r="DK9" s="4">
        <v>219.6</v>
      </c>
      <c r="DL9" s="4">
        <v>13.6</v>
      </c>
      <c r="DM9" s="11">
        <f t="shared" si="77"/>
        <v>206</v>
      </c>
      <c r="DN9" s="8">
        <f t="shared" si="20"/>
        <v>6.193078324225866</v>
      </c>
      <c r="DO9" s="4">
        <v>270</v>
      </c>
      <c r="DP9" s="4"/>
      <c r="DQ9" s="11">
        <f t="shared" si="78"/>
        <v>270</v>
      </c>
      <c r="DR9" s="8">
        <f t="shared" si="21"/>
        <v>0</v>
      </c>
      <c r="DS9" s="4">
        <v>856.1</v>
      </c>
      <c r="DT9" s="4">
        <v>27.2</v>
      </c>
      <c r="DU9" s="11">
        <f t="shared" si="79"/>
        <v>828.9</v>
      </c>
      <c r="DV9" s="8">
        <f t="shared" si="22"/>
        <v>3.1771989253591872</v>
      </c>
      <c r="DW9" s="4"/>
      <c r="DX9" s="4"/>
      <c r="DY9" s="10">
        <f t="shared" si="80"/>
        <v>0</v>
      </c>
      <c r="DZ9" s="20" t="e">
        <f t="shared" si="23"/>
        <v>#DIV/0!</v>
      </c>
      <c r="EA9" s="4">
        <v>3442.4</v>
      </c>
      <c r="EB9" s="4">
        <v>626.3</v>
      </c>
      <c r="EC9" s="11">
        <f t="shared" si="81"/>
        <v>2816.1000000000004</v>
      </c>
      <c r="ED9" s="8">
        <f t="shared" si="24"/>
        <v>18.193702068324423</v>
      </c>
      <c r="EE9" s="4"/>
      <c r="EF9" s="4"/>
      <c r="EG9" s="10">
        <f t="shared" si="82"/>
        <v>0</v>
      </c>
      <c r="EH9" s="20" t="e">
        <f t="shared" si="25"/>
        <v>#DIV/0!</v>
      </c>
      <c r="EI9" s="4">
        <v>2126.5</v>
      </c>
      <c r="EJ9" s="4">
        <v>411.9</v>
      </c>
      <c r="EK9" s="11">
        <f t="shared" si="83"/>
        <v>1714.6</v>
      </c>
      <c r="EL9" s="8">
        <f t="shared" si="26"/>
        <v>19.369856571831647</v>
      </c>
      <c r="EM9" s="4"/>
      <c r="EN9" s="4"/>
      <c r="EO9" s="10">
        <f t="shared" si="84"/>
        <v>0</v>
      </c>
      <c r="EP9" s="20" t="e">
        <f t="shared" si="27"/>
        <v>#DIV/0!</v>
      </c>
      <c r="EQ9" s="4">
        <v>3194.2</v>
      </c>
      <c r="ER9" s="4">
        <v>325.4</v>
      </c>
      <c r="ES9" s="11">
        <f t="shared" si="85"/>
        <v>2868.7999999999997</v>
      </c>
      <c r="ET9" s="8">
        <f t="shared" si="28"/>
        <v>10.187214325965813</v>
      </c>
      <c r="EU9" s="4"/>
      <c r="EV9" s="4"/>
      <c r="EW9" s="10">
        <f t="shared" si="86"/>
        <v>0</v>
      </c>
      <c r="EX9" s="20" t="e">
        <f t="shared" si="87"/>
        <v>#DIV/0!</v>
      </c>
      <c r="EY9" s="4"/>
      <c r="EZ9" s="4"/>
      <c r="FA9" s="10">
        <f t="shared" si="88"/>
        <v>0</v>
      </c>
      <c r="FB9" s="20" t="e">
        <f t="shared" si="29"/>
        <v>#DIV/0!</v>
      </c>
      <c r="FC9" s="4"/>
      <c r="FD9" s="4"/>
      <c r="FE9" s="10">
        <f t="shared" si="89"/>
        <v>0</v>
      </c>
      <c r="FF9" s="20" t="e">
        <f t="shared" si="30"/>
        <v>#DIV/0!</v>
      </c>
      <c r="FG9" s="4"/>
      <c r="FH9" s="4"/>
      <c r="FI9" s="10">
        <f t="shared" si="90"/>
        <v>0</v>
      </c>
      <c r="FJ9" s="20" t="e">
        <f t="shared" si="31"/>
        <v>#DIV/0!</v>
      </c>
      <c r="FK9" s="4"/>
      <c r="FL9" s="4"/>
      <c r="FM9" s="10">
        <f t="shared" si="91"/>
        <v>0</v>
      </c>
      <c r="FN9" s="20" t="e">
        <f t="shared" si="32"/>
        <v>#DIV/0!</v>
      </c>
      <c r="FO9" s="10"/>
      <c r="FP9" s="4"/>
      <c r="FQ9" s="10">
        <f t="shared" si="92"/>
        <v>0</v>
      </c>
      <c r="FR9" s="20" t="e">
        <f t="shared" si="33"/>
        <v>#DIV/0!</v>
      </c>
      <c r="FS9" s="4">
        <v>617.8</v>
      </c>
      <c r="FT9" s="4">
        <v>80.5</v>
      </c>
      <c r="FU9" s="11">
        <f t="shared" si="93"/>
        <v>537.3</v>
      </c>
      <c r="FV9" s="8">
        <f t="shared" si="34"/>
        <v>13.030106830689544</v>
      </c>
      <c r="FW9" s="4">
        <v>467.2</v>
      </c>
      <c r="FX9" s="4">
        <v>83.6</v>
      </c>
      <c r="FY9" s="11">
        <f t="shared" si="94"/>
        <v>383.6</v>
      </c>
      <c r="FZ9" s="8">
        <f t="shared" si="35"/>
        <v>17.893835616438356</v>
      </c>
      <c r="GA9" s="4"/>
      <c r="GB9" s="4"/>
      <c r="GC9" s="10">
        <f t="shared" si="95"/>
        <v>0</v>
      </c>
      <c r="GD9" s="20" t="e">
        <f t="shared" si="36"/>
        <v>#DIV/0!</v>
      </c>
      <c r="GE9" s="4"/>
      <c r="GF9" s="4"/>
      <c r="GG9" s="10">
        <f t="shared" si="96"/>
        <v>0</v>
      </c>
      <c r="GH9" s="20" t="e">
        <f t="shared" si="37"/>
        <v>#DIV/0!</v>
      </c>
      <c r="GI9" s="4">
        <v>100</v>
      </c>
      <c r="GJ9" s="4"/>
      <c r="GK9" s="11">
        <f t="shared" si="97"/>
        <v>100</v>
      </c>
      <c r="GL9" s="8">
        <f t="shared" si="38"/>
        <v>0</v>
      </c>
      <c r="GM9" s="4"/>
      <c r="GN9" s="4"/>
      <c r="GO9" s="10">
        <f t="shared" si="98"/>
        <v>0</v>
      </c>
      <c r="GP9" s="20" t="e">
        <f t="shared" si="39"/>
        <v>#DIV/0!</v>
      </c>
      <c r="GQ9" s="10"/>
      <c r="GR9" s="10"/>
      <c r="GS9" s="10">
        <f t="shared" si="99"/>
        <v>0</v>
      </c>
      <c r="GT9" s="20" t="e">
        <f t="shared" si="40"/>
        <v>#DIV/0!</v>
      </c>
      <c r="GU9" s="4">
        <v>3548.2</v>
      </c>
      <c r="GV9" s="4">
        <v>341.9</v>
      </c>
      <c r="GW9" s="11">
        <f t="shared" si="100"/>
        <v>3206.2999999999997</v>
      </c>
      <c r="GX9" s="8">
        <f t="shared" si="41"/>
        <v>9.635871709599234</v>
      </c>
      <c r="GY9" s="8"/>
      <c r="GZ9" s="8"/>
      <c r="HA9" s="20">
        <f t="shared" si="101"/>
        <v>0</v>
      </c>
      <c r="HB9" s="20" t="e">
        <f t="shared" si="102"/>
        <v>#DIV/0!</v>
      </c>
      <c r="HC9" s="40">
        <f>C9+G9+K9+O9+S9+W9+AA9+AE9+AI9+AM9+AQ9+AU9+AY9+BC9+BG9+BK9+BO9+CA9+CE9+CI9+CQ9+CU9+CY9+DG9+DK9+DO9+DS9+DW9+EA9+EE9+EI9+EM9+EQ9+EU9+EY9+FC9+FG9+FK9+FO9+FS9+FW9+GA9+GE9+GI9+GM9+GQ9+GU9+GY9+BS9+BW9</f>
        <v>90919.8</v>
      </c>
      <c r="HD9" s="40">
        <f>D9+H9+L9+P9+T9+X9+AB9+AF9+AJ9+AN9+AR9+AV9+AZ9+BD9+BH9+BL9+BP9+CB9+CF9+CJ9+CR9+CV9+CZ9+DH9+DL9+DP9+DT9+DX9+EB9+EF9+EJ9+EN9+ER9+EV9+EZ9+FD9+FH9+FL9+FP9+FT9+FX9+GB9+GF9+GJ9+GN9+GR9+GV9+BT9+BX9</f>
        <v>15933.6</v>
      </c>
      <c r="HE9" s="15">
        <f t="shared" si="103"/>
        <v>74986.2</v>
      </c>
      <c r="HF9" s="8">
        <f t="shared" si="42"/>
        <v>17.52489556730217</v>
      </c>
    </row>
    <row r="10" spans="1:214" ht="25.5">
      <c r="A10" s="4">
        <v>5</v>
      </c>
      <c r="B10" s="5" t="s">
        <v>5</v>
      </c>
      <c r="C10" s="4">
        <v>34261.9</v>
      </c>
      <c r="D10" s="4">
        <v>7325.8</v>
      </c>
      <c r="E10" s="4">
        <f t="shared" si="43"/>
        <v>26936.100000000002</v>
      </c>
      <c r="F10" s="8">
        <f t="shared" si="0"/>
        <v>21.381768086416688</v>
      </c>
      <c r="G10" s="4">
        <v>43515.5</v>
      </c>
      <c r="H10" s="4">
        <v>6829.7</v>
      </c>
      <c r="I10" s="4">
        <f t="shared" si="44"/>
        <v>36685.8</v>
      </c>
      <c r="J10" s="8">
        <f t="shared" si="45"/>
        <v>15.69486734611805</v>
      </c>
      <c r="K10" s="4">
        <v>39926.5</v>
      </c>
      <c r="L10" s="4">
        <v>9865.5</v>
      </c>
      <c r="M10" s="4">
        <f t="shared" si="46"/>
        <v>30061</v>
      </c>
      <c r="N10" s="8">
        <f t="shared" si="47"/>
        <v>24.709153068763854</v>
      </c>
      <c r="O10" s="7">
        <v>128595.9</v>
      </c>
      <c r="P10" s="7">
        <v>25997</v>
      </c>
      <c r="Q10" s="7">
        <f t="shared" si="48"/>
        <v>102598.9</v>
      </c>
      <c r="R10" s="8">
        <f t="shared" si="49"/>
        <v>20.216041102399064</v>
      </c>
      <c r="S10" s="4"/>
      <c r="T10" s="4"/>
      <c r="U10" s="10">
        <f t="shared" si="50"/>
        <v>0</v>
      </c>
      <c r="V10" s="20" t="e">
        <f t="shared" si="51"/>
        <v>#DIV/0!</v>
      </c>
      <c r="W10" s="10"/>
      <c r="X10" s="10"/>
      <c r="Y10" s="10">
        <f t="shared" si="52"/>
        <v>0</v>
      </c>
      <c r="Z10" s="20" t="e">
        <f t="shared" si="1"/>
        <v>#DIV/0!</v>
      </c>
      <c r="AA10" s="4">
        <v>5152.1</v>
      </c>
      <c r="AB10" s="4"/>
      <c r="AC10" s="11">
        <f t="shared" si="53"/>
        <v>5152.1</v>
      </c>
      <c r="AD10" s="8">
        <f t="shared" si="2"/>
        <v>0</v>
      </c>
      <c r="AE10" s="4">
        <v>1672</v>
      </c>
      <c r="AF10" s="4">
        <v>347.2</v>
      </c>
      <c r="AG10" s="11">
        <f t="shared" si="54"/>
        <v>1324.8</v>
      </c>
      <c r="AH10" s="8">
        <f t="shared" si="3"/>
        <v>20.765550239234447</v>
      </c>
      <c r="AI10" s="4">
        <v>3835</v>
      </c>
      <c r="AJ10" s="4">
        <v>952.9</v>
      </c>
      <c r="AK10" s="11">
        <f t="shared" si="55"/>
        <v>2882.1</v>
      </c>
      <c r="AL10" s="8">
        <f t="shared" si="4"/>
        <v>24.847457627118644</v>
      </c>
      <c r="AM10" s="4"/>
      <c r="AN10" s="4"/>
      <c r="AO10" s="10">
        <f t="shared" si="56"/>
        <v>0</v>
      </c>
      <c r="AP10" s="20" t="e">
        <f t="shared" si="5"/>
        <v>#DIV/0!</v>
      </c>
      <c r="AQ10" s="4">
        <v>188.7</v>
      </c>
      <c r="AR10" s="4">
        <v>177.8</v>
      </c>
      <c r="AS10" s="11">
        <f t="shared" si="57"/>
        <v>10.899999999999977</v>
      </c>
      <c r="AT10" s="8">
        <f t="shared" si="6"/>
        <v>94.223635400106</v>
      </c>
      <c r="AU10" s="4">
        <v>7152.7</v>
      </c>
      <c r="AV10" s="4">
        <v>1713</v>
      </c>
      <c r="AW10" s="11">
        <f t="shared" si="58"/>
        <v>5439.7</v>
      </c>
      <c r="AX10" s="8">
        <f t="shared" si="7"/>
        <v>23.94899828036965</v>
      </c>
      <c r="AY10" s="4">
        <f>240+2016+640.6</f>
        <v>2896.6</v>
      </c>
      <c r="AZ10" s="4">
        <v>205.2</v>
      </c>
      <c r="BA10" s="11">
        <f t="shared" si="59"/>
        <v>2691.4</v>
      </c>
      <c r="BB10" s="8">
        <f t="shared" si="8"/>
        <v>7.084167644824967</v>
      </c>
      <c r="BC10" s="4">
        <v>1209.2</v>
      </c>
      <c r="BD10" s="4">
        <v>172.9</v>
      </c>
      <c r="BE10" s="11">
        <f t="shared" si="60"/>
        <v>1036.3</v>
      </c>
      <c r="BF10" s="8">
        <f t="shared" si="9"/>
        <v>14.298709890836916</v>
      </c>
      <c r="BG10" s="4">
        <v>1774.8</v>
      </c>
      <c r="BH10" s="4">
        <v>101.3</v>
      </c>
      <c r="BI10" s="11">
        <f t="shared" si="61"/>
        <v>1673.5</v>
      </c>
      <c r="BJ10" s="8">
        <f t="shared" si="10"/>
        <v>5.707685372999775</v>
      </c>
      <c r="BK10" s="4">
        <v>10801.2</v>
      </c>
      <c r="BL10" s="4">
        <v>1245.4</v>
      </c>
      <c r="BM10" s="11">
        <f t="shared" si="62"/>
        <v>9555.800000000001</v>
      </c>
      <c r="BN10" s="8">
        <f t="shared" si="11"/>
        <v>11.530200348109469</v>
      </c>
      <c r="BO10" s="4"/>
      <c r="BP10" s="4"/>
      <c r="BQ10" s="10">
        <f t="shared" si="63"/>
        <v>0</v>
      </c>
      <c r="BR10" s="20" t="e">
        <f t="shared" si="12"/>
        <v>#DIV/0!</v>
      </c>
      <c r="BS10" s="19"/>
      <c r="BT10" s="19"/>
      <c r="BU10" s="19">
        <f t="shared" si="64"/>
        <v>0</v>
      </c>
      <c r="BV10" s="19" t="e">
        <f t="shared" si="65"/>
        <v>#DIV/0!</v>
      </c>
      <c r="BW10" s="19"/>
      <c r="BX10" s="19"/>
      <c r="BY10" s="20">
        <f t="shared" si="66"/>
        <v>0</v>
      </c>
      <c r="BZ10" s="20" t="e">
        <f t="shared" si="67"/>
        <v>#DIV/0!</v>
      </c>
      <c r="CA10" s="4"/>
      <c r="CB10" s="4"/>
      <c r="CC10" s="10">
        <f t="shared" si="68"/>
        <v>0</v>
      </c>
      <c r="CD10" s="20" t="e">
        <f t="shared" si="13"/>
        <v>#DIV/0!</v>
      </c>
      <c r="CE10" s="4">
        <v>1405</v>
      </c>
      <c r="CF10" s="4">
        <v>365.2</v>
      </c>
      <c r="CG10" s="11">
        <f t="shared" si="69"/>
        <v>1039.8</v>
      </c>
      <c r="CH10" s="8">
        <f t="shared" si="14"/>
        <v>25.99288256227758</v>
      </c>
      <c r="CI10" s="4"/>
      <c r="CJ10" s="4"/>
      <c r="CK10" s="10">
        <f t="shared" si="70"/>
        <v>0</v>
      </c>
      <c r="CL10" s="20" t="e">
        <f t="shared" si="15"/>
        <v>#DIV/0!</v>
      </c>
      <c r="CM10" s="20"/>
      <c r="CN10" s="20"/>
      <c r="CO10" s="20"/>
      <c r="CP10" s="20"/>
      <c r="CQ10" s="4">
        <v>3868</v>
      </c>
      <c r="CR10" s="4">
        <v>423.7</v>
      </c>
      <c r="CS10" s="11">
        <f t="shared" si="71"/>
        <v>3444.3</v>
      </c>
      <c r="CT10" s="8">
        <f t="shared" si="16"/>
        <v>10.953981385729058</v>
      </c>
      <c r="CU10" s="4">
        <f>91.5+500</f>
        <v>591.5</v>
      </c>
      <c r="CV10" s="4"/>
      <c r="CW10" s="11">
        <f t="shared" si="72"/>
        <v>591.5</v>
      </c>
      <c r="CX10" s="20">
        <f t="shared" si="17"/>
        <v>0</v>
      </c>
      <c r="CY10" s="10"/>
      <c r="CZ10" s="10"/>
      <c r="DA10" s="10">
        <f t="shared" si="73"/>
        <v>0</v>
      </c>
      <c r="DB10" s="20" t="e">
        <f t="shared" si="18"/>
        <v>#DIV/0!</v>
      </c>
      <c r="DC10" s="19"/>
      <c r="DD10" s="19"/>
      <c r="DE10" s="19">
        <f t="shared" si="74"/>
        <v>0</v>
      </c>
      <c r="DF10" s="19" t="e">
        <f t="shared" si="75"/>
        <v>#DIV/0!</v>
      </c>
      <c r="DG10" s="4"/>
      <c r="DH10" s="4"/>
      <c r="DI10" s="10">
        <f t="shared" si="76"/>
        <v>0</v>
      </c>
      <c r="DJ10" s="20" t="e">
        <f t="shared" si="19"/>
        <v>#DIV/0!</v>
      </c>
      <c r="DK10" s="4">
        <v>138</v>
      </c>
      <c r="DL10" s="4"/>
      <c r="DM10" s="11">
        <f t="shared" si="77"/>
        <v>138</v>
      </c>
      <c r="DN10" s="8">
        <f t="shared" si="20"/>
        <v>0</v>
      </c>
      <c r="DO10" s="4">
        <v>509.3</v>
      </c>
      <c r="DP10" s="4"/>
      <c r="DQ10" s="11">
        <f t="shared" si="78"/>
        <v>509.3</v>
      </c>
      <c r="DR10" s="8">
        <f t="shared" si="21"/>
        <v>0</v>
      </c>
      <c r="DS10" s="4">
        <v>1860</v>
      </c>
      <c r="DT10" s="4">
        <v>794.9</v>
      </c>
      <c r="DU10" s="11">
        <f t="shared" si="79"/>
        <v>1065.1</v>
      </c>
      <c r="DV10" s="8">
        <f t="shared" si="22"/>
        <v>42.736559139784944</v>
      </c>
      <c r="DW10" s="4"/>
      <c r="DX10" s="4"/>
      <c r="DY10" s="10">
        <f t="shared" si="80"/>
        <v>0</v>
      </c>
      <c r="DZ10" s="20" t="e">
        <f t="shared" si="23"/>
        <v>#DIV/0!</v>
      </c>
      <c r="EA10" s="4">
        <v>17262</v>
      </c>
      <c r="EB10" s="4">
        <v>2981.4</v>
      </c>
      <c r="EC10" s="11">
        <f t="shared" si="81"/>
        <v>14280.6</v>
      </c>
      <c r="ED10" s="8">
        <f t="shared" si="24"/>
        <v>17.271463329857493</v>
      </c>
      <c r="EE10" s="4">
        <v>2648</v>
      </c>
      <c r="EF10" s="4">
        <v>924.9</v>
      </c>
      <c r="EG10" s="11">
        <f t="shared" si="82"/>
        <v>1723.1</v>
      </c>
      <c r="EH10" s="8">
        <f t="shared" si="25"/>
        <v>34.92824773413897</v>
      </c>
      <c r="EI10" s="4">
        <v>3701</v>
      </c>
      <c r="EJ10" s="4">
        <v>719.1</v>
      </c>
      <c r="EK10" s="11">
        <f t="shared" si="83"/>
        <v>2981.9</v>
      </c>
      <c r="EL10" s="8">
        <f t="shared" si="26"/>
        <v>19.429883815185086</v>
      </c>
      <c r="EM10" s="4">
        <v>891</v>
      </c>
      <c r="EN10" s="4">
        <v>68.6</v>
      </c>
      <c r="EO10" s="11">
        <f t="shared" si="84"/>
        <v>822.4</v>
      </c>
      <c r="EP10" s="8">
        <f t="shared" si="27"/>
        <v>7.699214365881033</v>
      </c>
      <c r="EQ10" s="4">
        <v>9653</v>
      </c>
      <c r="ER10" s="4">
        <v>1208.4</v>
      </c>
      <c r="ES10" s="11">
        <f t="shared" si="85"/>
        <v>8444.6</v>
      </c>
      <c r="ET10" s="8">
        <f t="shared" si="28"/>
        <v>12.518388065886255</v>
      </c>
      <c r="EU10" s="4">
        <v>0</v>
      </c>
      <c r="EV10" s="4"/>
      <c r="EW10" s="10">
        <f t="shared" si="86"/>
        <v>0</v>
      </c>
      <c r="EX10" s="20" t="e">
        <f t="shared" si="87"/>
        <v>#DIV/0!</v>
      </c>
      <c r="EY10" s="4">
        <v>205.9</v>
      </c>
      <c r="EZ10" s="4"/>
      <c r="FA10" s="10">
        <f t="shared" si="88"/>
        <v>205.9</v>
      </c>
      <c r="FB10" s="20">
        <f t="shared" si="29"/>
        <v>0</v>
      </c>
      <c r="FC10" s="4"/>
      <c r="FD10" s="4"/>
      <c r="FE10" s="10">
        <f t="shared" si="89"/>
        <v>0</v>
      </c>
      <c r="FF10" s="20" t="e">
        <f t="shared" si="30"/>
        <v>#DIV/0!</v>
      </c>
      <c r="FG10" s="4"/>
      <c r="FH10" s="4"/>
      <c r="FI10" s="10">
        <f t="shared" si="90"/>
        <v>0</v>
      </c>
      <c r="FJ10" s="20" t="e">
        <f t="shared" si="31"/>
        <v>#DIV/0!</v>
      </c>
      <c r="FK10" s="4">
        <v>2863.7</v>
      </c>
      <c r="FL10" s="4">
        <v>667.1</v>
      </c>
      <c r="FM10" s="11">
        <f t="shared" si="91"/>
        <v>2196.6</v>
      </c>
      <c r="FN10" s="8">
        <f t="shared" si="32"/>
        <v>23.295037888046934</v>
      </c>
      <c r="FO10" s="4"/>
      <c r="FP10" s="4"/>
      <c r="FQ10" s="10">
        <f t="shared" si="92"/>
        <v>0</v>
      </c>
      <c r="FR10" s="20" t="e">
        <f t="shared" si="33"/>
        <v>#DIV/0!</v>
      </c>
      <c r="FS10" s="4">
        <v>2774</v>
      </c>
      <c r="FT10" s="4">
        <v>549</v>
      </c>
      <c r="FU10" s="11">
        <f t="shared" si="93"/>
        <v>2225</v>
      </c>
      <c r="FV10" s="8">
        <f t="shared" si="34"/>
        <v>19.790915645277575</v>
      </c>
      <c r="FW10" s="4">
        <v>500</v>
      </c>
      <c r="FX10" s="4"/>
      <c r="FY10" s="10">
        <f t="shared" si="94"/>
        <v>500</v>
      </c>
      <c r="FZ10" s="20">
        <f t="shared" si="35"/>
        <v>0</v>
      </c>
      <c r="GA10" s="4"/>
      <c r="GB10" s="4"/>
      <c r="GC10" s="10">
        <f t="shared" si="95"/>
        <v>0</v>
      </c>
      <c r="GD10" s="20" t="e">
        <f t="shared" si="36"/>
        <v>#DIV/0!</v>
      </c>
      <c r="GE10" s="4"/>
      <c r="GF10" s="4"/>
      <c r="GG10" s="10">
        <f t="shared" si="96"/>
        <v>0</v>
      </c>
      <c r="GH10" s="20" t="e">
        <f t="shared" si="37"/>
        <v>#DIV/0!</v>
      </c>
      <c r="GI10" s="4">
        <v>1000</v>
      </c>
      <c r="GJ10" s="4"/>
      <c r="GK10" s="11">
        <f t="shared" si="97"/>
        <v>1000</v>
      </c>
      <c r="GL10" s="8">
        <f t="shared" si="38"/>
        <v>0</v>
      </c>
      <c r="GM10" s="4"/>
      <c r="GN10" s="4"/>
      <c r="GO10" s="10">
        <f t="shared" si="98"/>
        <v>0</v>
      </c>
      <c r="GP10" s="20" t="e">
        <f t="shared" si="39"/>
        <v>#DIV/0!</v>
      </c>
      <c r="GQ10" s="10"/>
      <c r="GR10" s="10"/>
      <c r="GS10" s="10">
        <f t="shared" si="99"/>
        <v>0</v>
      </c>
      <c r="GT10" s="20" t="e">
        <f t="shared" si="40"/>
        <v>#DIV/0!</v>
      </c>
      <c r="GU10" s="4">
        <v>4085.9</v>
      </c>
      <c r="GV10" s="4">
        <v>47.8</v>
      </c>
      <c r="GW10" s="11">
        <f t="shared" si="100"/>
        <v>4038.1</v>
      </c>
      <c r="GX10" s="8">
        <f t="shared" si="41"/>
        <v>1.1698768937076287</v>
      </c>
      <c r="GY10" s="8"/>
      <c r="GZ10" s="8"/>
      <c r="HA10" s="20">
        <f t="shared" si="101"/>
        <v>0</v>
      </c>
      <c r="HB10" s="20" t="e">
        <f t="shared" si="102"/>
        <v>#DIV/0!</v>
      </c>
      <c r="HC10" s="40">
        <f>C10+G10+K10+O10+S10+W10+AA10+AE10+AI10+AM10+AQ10+AU10+AY10+BC10+BG10+BK10+BO10+CA10+CE10+CI10+CQ10+CU10+CY10+DG10+DK10+DO10+DS10+DW10+EA10+EE10+EI10+EM10+EQ10+EU10+EY10+FC10+FG10+FK10+FO10+FS10+FW10+GA10+GE10+GI10+GM10+GQ10+GU10+GY10+W10+AA10+BT10+BW10</f>
        <v>340090.5</v>
      </c>
      <c r="HD10" s="40">
        <f>D10+H10+L10+P10+T10+X10+AB10+AF10+AJ10+AN10+AR10+AV10+AZ10+BD10+BH10+BL10+BP10+CB10+CF10+CJ10+CR10+CV10+CZ10+DH10+DL10+DP10+DT10+DX10+EB10+EF10+EJ10+EN10+ER10+EV10+EZ10+FD10+FH10+FL10+FP10+FT10+FX10+GB10+GF10+GJ10+GN10+GR10+GV10+BT10+BX10</f>
        <v>63683.8</v>
      </c>
      <c r="HE10" s="15">
        <f t="shared" si="103"/>
        <v>276406.7</v>
      </c>
      <c r="HF10" s="8">
        <f t="shared" si="42"/>
        <v>18.725545112256885</v>
      </c>
    </row>
    <row r="11" spans="1:214" ht="25.5">
      <c r="A11" s="4">
        <v>6</v>
      </c>
      <c r="B11" s="5" t="s">
        <v>144</v>
      </c>
      <c r="C11" s="4">
        <v>51278.3</v>
      </c>
      <c r="D11" s="4">
        <v>9945.7</v>
      </c>
      <c r="E11" s="4">
        <f t="shared" si="43"/>
        <v>41332.600000000006</v>
      </c>
      <c r="F11" s="8">
        <f t="shared" si="0"/>
        <v>19.395533783296248</v>
      </c>
      <c r="G11" s="4">
        <v>78539.6</v>
      </c>
      <c r="H11" s="4">
        <v>22471.8</v>
      </c>
      <c r="I11" s="4">
        <f t="shared" si="44"/>
        <v>56067.8</v>
      </c>
      <c r="J11" s="8">
        <f t="shared" si="45"/>
        <v>28.61206321397104</v>
      </c>
      <c r="K11" s="4">
        <v>30872.5</v>
      </c>
      <c r="L11" s="4">
        <v>10884</v>
      </c>
      <c r="M11" s="4">
        <f t="shared" si="46"/>
        <v>19988.5</v>
      </c>
      <c r="N11" s="8">
        <f t="shared" si="47"/>
        <v>35.25467649202365</v>
      </c>
      <c r="O11" s="7">
        <v>160591.2</v>
      </c>
      <c r="P11" s="7">
        <v>33706.8</v>
      </c>
      <c r="Q11" s="7">
        <f t="shared" si="48"/>
        <v>126884.40000000001</v>
      </c>
      <c r="R11" s="8">
        <f t="shared" si="49"/>
        <v>20.989194924753036</v>
      </c>
      <c r="S11" s="4">
        <v>496.2</v>
      </c>
      <c r="T11" s="4">
        <v>272.3</v>
      </c>
      <c r="U11" s="11">
        <f t="shared" si="50"/>
        <v>223.89999999999998</v>
      </c>
      <c r="V11" s="8">
        <f t="shared" si="51"/>
        <v>54.8770656993148</v>
      </c>
      <c r="W11" s="4">
        <v>300</v>
      </c>
      <c r="X11" s="4"/>
      <c r="Y11" s="11">
        <f t="shared" si="52"/>
        <v>300</v>
      </c>
      <c r="Z11" s="8">
        <f t="shared" si="1"/>
        <v>0</v>
      </c>
      <c r="AA11" s="4"/>
      <c r="AB11" s="4"/>
      <c r="AC11" s="10">
        <f t="shared" si="53"/>
        <v>0</v>
      </c>
      <c r="AD11" s="20" t="e">
        <f t="shared" si="2"/>
        <v>#DIV/0!</v>
      </c>
      <c r="AE11" s="4">
        <v>14971.4</v>
      </c>
      <c r="AF11" s="4">
        <v>4009.2</v>
      </c>
      <c r="AG11" s="11">
        <f t="shared" si="54"/>
        <v>10962.2</v>
      </c>
      <c r="AH11" s="8">
        <f t="shared" si="3"/>
        <v>26.779058738661714</v>
      </c>
      <c r="AI11" s="4">
        <v>16674.3</v>
      </c>
      <c r="AJ11" s="4">
        <v>5528.1</v>
      </c>
      <c r="AK11" s="11">
        <f t="shared" si="55"/>
        <v>11146.199999999999</v>
      </c>
      <c r="AL11" s="8">
        <f t="shared" si="4"/>
        <v>33.1534157355931</v>
      </c>
      <c r="AM11" s="4"/>
      <c r="AN11" s="4"/>
      <c r="AO11" s="10">
        <f t="shared" si="56"/>
        <v>0</v>
      </c>
      <c r="AP11" s="20" t="e">
        <f t="shared" si="5"/>
        <v>#DIV/0!</v>
      </c>
      <c r="AQ11" s="4"/>
      <c r="AR11" s="4"/>
      <c r="AS11" s="10">
        <f t="shared" si="57"/>
        <v>0</v>
      </c>
      <c r="AT11" s="20" t="e">
        <f t="shared" si="6"/>
        <v>#DIV/0!</v>
      </c>
      <c r="AU11" s="4">
        <v>4578.7</v>
      </c>
      <c r="AV11" s="4">
        <v>927.5</v>
      </c>
      <c r="AW11" s="11">
        <f t="shared" si="58"/>
        <v>3651.2</v>
      </c>
      <c r="AX11" s="8">
        <f t="shared" si="7"/>
        <v>20.256841461550223</v>
      </c>
      <c r="AY11" s="4">
        <f>193.1+1152+58.1</f>
        <v>1403.1999999999998</v>
      </c>
      <c r="AZ11" s="4">
        <v>294.2</v>
      </c>
      <c r="BA11" s="11">
        <f t="shared" si="59"/>
        <v>1108.9999999999998</v>
      </c>
      <c r="BB11" s="8">
        <f t="shared" si="8"/>
        <v>20.96636259977195</v>
      </c>
      <c r="BC11" s="4">
        <v>1141.7</v>
      </c>
      <c r="BD11" s="4">
        <v>298.3</v>
      </c>
      <c r="BE11" s="11">
        <f t="shared" si="60"/>
        <v>843.4000000000001</v>
      </c>
      <c r="BF11" s="8">
        <f t="shared" si="9"/>
        <v>26.12770430060436</v>
      </c>
      <c r="BG11" s="4">
        <v>1876.7</v>
      </c>
      <c r="BH11" s="4">
        <v>110.1</v>
      </c>
      <c r="BI11" s="11">
        <f t="shared" si="61"/>
        <v>1766.6000000000001</v>
      </c>
      <c r="BJ11" s="8">
        <f t="shared" si="10"/>
        <v>5.866680876005755</v>
      </c>
      <c r="BK11" s="4">
        <v>13547.6</v>
      </c>
      <c r="BL11" s="4">
        <v>3338.3</v>
      </c>
      <c r="BM11" s="11">
        <f t="shared" si="62"/>
        <v>10209.3</v>
      </c>
      <c r="BN11" s="8">
        <f t="shared" si="11"/>
        <v>24.641264873483127</v>
      </c>
      <c r="BO11" s="4">
        <v>1420</v>
      </c>
      <c r="BP11" s="4">
        <v>42.1</v>
      </c>
      <c r="BQ11" s="11">
        <f t="shared" si="63"/>
        <v>1377.9</v>
      </c>
      <c r="BR11" s="8">
        <f t="shared" si="12"/>
        <v>2.964788732394366</v>
      </c>
      <c r="BS11" s="44">
        <v>145.2</v>
      </c>
      <c r="BT11" s="44">
        <v>23.5</v>
      </c>
      <c r="BU11" s="44">
        <f t="shared" si="64"/>
        <v>121.69999999999999</v>
      </c>
      <c r="BV11" s="44">
        <f t="shared" si="65"/>
        <v>16.184573002754824</v>
      </c>
      <c r="BW11" s="44">
        <v>106.4</v>
      </c>
      <c r="BX11" s="44">
        <v>26.3</v>
      </c>
      <c r="BY11" s="19">
        <f t="shared" si="66"/>
        <v>80.10000000000001</v>
      </c>
      <c r="BZ11" s="19">
        <f t="shared" si="67"/>
        <v>24.718045112781954</v>
      </c>
      <c r="CA11" s="4"/>
      <c r="CB11" s="4"/>
      <c r="CC11" s="10">
        <f t="shared" si="68"/>
        <v>0</v>
      </c>
      <c r="CD11" s="20" t="e">
        <f t="shared" si="13"/>
        <v>#DIV/0!</v>
      </c>
      <c r="CE11" s="4">
        <v>6071.4</v>
      </c>
      <c r="CF11" s="4">
        <v>1514.8</v>
      </c>
      <c r="CG11" s="11">
        <f t="shared" si="69"/>
        <v>4556.599999999999</v>
      </c>
      <c r="CH11" s="8">
        <f t="shared" si="14"/>
        <v>24.949764469479856</v>
      </c>
      <c r="CI11" s="4">
        <v>4375.4</v>
      </c>
      <c r="CJ11" s="4">
        <v>734.9</v>
      </c>
      <c r="CK11" s="11">
        <f t="shared" si="70"/>
        <v>3640.4999999999995</v>
      </c>
      <c r="CL11" s="19">
        <f t="shared" si="15"/>
        <v>16.796178635096222</v>
      </c>
      <c r="CM11" s="8"/>
      <c r="CN11" s="8"/>
      <c r="CO11" s="8"/>
      <c r="CP11" s="8"/>
      <c r="CQ11" s="4">
        <v>679.4</v>
      </c>
      <c r="CR11" s="4">
        <v>151.9</v>
      </c>
      <c r="CS11" s="11">
        <f t="shared" si="71"/>
        <v>527.5</v>
      </c>
      <c r="CT11" s="8">
        <f t="shared" si="16"/>
        <v>22.357962908448634</v>
      </c>
      <c r="CU11" s="4">
        <v>1067</v>
      </c>
      <c r="CV11" s="4">
        <v>3.5</v>
      </c>
      <c r="CW11" s="11">
        <f t="shared" si="72"/>
        <v>1063.5</v>
      </c>
      <c r="CX11" s="8">
        <f t="shared" si="17"/>
        <v>0.32802249297094654</v>
      </c>
      <c r="CY11" s="4">
        <v>300</v>
      </c>
      <c r="CZ11" s="4">
        <v>20.2</v>
      </c>
      <c r="DA11" s="11">
        <f t="shared" si="73"/>
        <v>279.8</v>
      </c>
      <c r="DB11" s="8">
        <f t="shared" si="18"/>
        <v>6.7333333333333325</v>
      </c>
      <c r="DC11" s="19">
        <v>39.6</v>
      </c>
      <c r="DD11" s="19">
        <v>17.3</v>
      </c>
      <c r="DE11" s="19">
        <f t="shared" si="74"/>
        <v>22.3</v>
      </c>
      <c r="DF11" s="19">
        <f t="shared" si="75"/>
        <v>43.686868686868685</v>
      </c>
      <c r="DG11" s="4">
        <v>210</v>
      </c>
      <c r="DH11" s="4">
        <v>49.2</v>
      </c>
      <c r="DI11" s="11">
        <f t="shared" si="76"/>
        <v>160.8</v>
      </c>
      <c r="DJ11" s="8">
        <f t="shared" si="19"/>
        <v>23.42857142857143</v>
      </c>
      <c r="DK11" s="4">
        <v>50</v>
      </c>
      <c r="DL11" s="4"/>
      <c r="DM11" s="11">
        <f t="shared" si="77"/>
        <v>50</v>
      </c>
      <c r="DN11" s="8">
        <f t="shared" si="20"/>
        <v>0</v>
      </c>
      <c r="DO11" s="4">
        <v>2304.4</v>
      </c>
      <c r="DP11" s="4">
        <v>348.8</v>
      </c>
      <c r="DQ11" s="11">
        <f t="shared" si="78"/>
        <v>1955.6000000000001</v>
      </c>
      <c r="DR11" s="8">
        <f t="shared" si="21"/>
        <v>15.13626106578719</v>
      </c>
      <c r="DS11" s="4">
        <v>10132.8</v>
      </c>
      <c r="DT11" s="4">
        <v>2447.3</v>
      </c>
      <c r="DU11" s="11">
        <f t="shared" si="79"/>
        <v>7685.499999999999</v>
      </c>
      <c r="DV11" s="8">
        <f t="shared" si="22"/>
        <v>24.152258013579665</v>
      </c>
      <c r="DW11" s="4">
        <v>4447.4</v>
      </c>
      <c r="DX11" s="4">
        <v>1059.2</v>
      </c>
      <c r="DY11" s="11">
        <f t="shared" si="80"/>
        <v>3388.2</v>
      </c>
      <c r="DZ11" s="8">
        <f t="shared" si="23"/>
        <v>23.816162252102355</v>
      </c>
      <c r="EA11" s="4">
        <v>6464.5</v>
      </c>
      <c r="EB11" s="4">
        <v>1531.3</v>
      </c>
      <c r="EC11" s="11">
        <f t="shared" si="81"/>
        <v>4933.2</v>
      </c>
      <c r="ED11" s="8">
        <f t="shared" si="24"/>
        <v>23.687833552478924</v>
      </c>
      <c r="EE11" s="4">
        <v>3885.3</v>
      </c>
      <c r="EF11" s="4">
        <v>630.8</v>
      </c>
      <c r="EG11" s="11">
        <f t="shared" si="82"/>
        <v>3254.5</v>
      </c>
      <c r="EH11" s="8">
        <f t="shared" si="25"/>
        <v>16.235554526034022</v>
      </c>
      <c r="EI11" s="4">
        <v>8525.4</v>
      </c>
      <c r="EJ11" s="4">
        <v>1683.8</v>
      </c>
      <c r="EK11" s="11">
        <f t="shared" si="83"/>
        <v>6841.599999999999</v>
      </c>
      <c r="EL11" s="8">
        <f t="shared" si="26"/>
        <v>19.750392943439603</v>
      </c>
      <c r="EM11" s="4"/>
      <c r="EN11" s="4"/>
      <c r="EO11" s="11">
        <f t="shared" si="84"/>
        <v>0</v>
      </c>
      <c r="EP11" s="20" t="e">
        <f t="shared" si="27"/>
        <v>#DIV/0!</v>
      </c>
      <c r="EQ11" s="4">
        <v>155114</v>
      </c>
      <c r="ER11" s="4">
        <v>33438.5</v>
      </c>
      <c r="ES11" s="11">
        <f t="shared" si="85"/>
        <v>121675.5</v>
      </c>
      <c r="ET11" s="8">
        <f t="shared" si="28"/>
        <v>21.55737070799541</v>
      </c>
      <c r="EU11" s="4">
        <v>148</v>
      </c>
      <c r="EV11" s="4"/>
      <c r="EW11" s="11">
        <f t="shared" si="86"/>
        <v>148</v>
      </c>
      <c r="EX11" s="8">
        <f t="shared" si="87"/>
        <v>0</v>
      </c>
      <c r="EY11" s="4">
        <v>644.7</v>
      </c>
      <c r="EZ11" s="4"/>
      <c r="FA11" s="11">
        <f t="shared" si="88"/>
        <v>644.7</v>
      </c>
      <c r="FB11" s="8">
        <f t="shared" si="29"/>
        <v>0</v>
      </c>
      <c r="FC11" s="4">
        <v>2</v>
      </c>
      <c r="FD11" s="4"/>
      <c r="FE11" s="11">
        <f t="shared" si="89"/>
        <v>2</v>
      </c>
      <c r="FF11" s="8">
        <f t="shared" si="30"/>
        <v>0</v>
      </c>
      <c r="FG11" s="4"/>
      <c r="FH11" s="4"/>
      <c r="FI11" s="10">
        <f t="shared" si="90"/>
        <v>0</v>
      </c>
      <c r="FJ11" s="20" t="e">
        <f t="shared" si="31"/>
        <v>#DIV/0!</v>
      </c>
      <c r="FK11" s="4">
        <v>4345.2</v>
      </c>
      <c r="FL11" s="4">
        <v>516.9</v>
      </c>
      <c r="FM11" s="11">
        <f t="shared" si="91"/>
        <v>3828.2999999999997</v>
      </c>
      <c r="FN11" s="8">
        <f t="shared" si="32"/>
        <v>11.895885114609223</v>
      </c>
      <c r="FO11" s="4"/>
      <c r="FP11" s="4"/>
      <c r="FQ11" s="10">
        <f t="shared" si="92"/>
        <v>0</v>
      </c>
      <c r="FR11" s="20" t="e">
        <f t="shared" si="33"/>
        <v>#DIV/0!</v>
      </c>
      <c r="FS11" s="4"/>
      <c r="FT11" s="4"/>
      <c r="FU11" s="10">
        <f t="shared" si="93"/>
        <v>0</v>
      </c>
      <c r="FV11" s="20" t="e">
        <f t="shared" si="34"/>
        <v>#DIV/0!</v>
      </c>
      <c r="FW11" s="4">
        <f>600+400</f>
        <v>1000</v>
      </c>
      <c r="FX11" s="4">
        <v>97.3</v>
      </c>
      <c r="FY11" s="11">
        <f t="shared" si="94"/>
        <v>902.7</v>
      </c>
      <c r="FZ11" s="8">
        <f t="shared" si="35"/>
        <v>9.73</v>
      </c>
      <c r="GA11" s="4"/>
      <c r="GB11" s="4"/>
      <c r="GC11" s="10">
        <f t="shared" si="95"/>
        <v>0</v>
      </c>
      <c r="GD11" s="20" t="e">
        <f t="shared" si="36"/>
        <v>#DIV/0!</v>
      </c>
      <c r="GE11" s="4">
        <v>11046.1</v>
      </c>
      <c r="GF11" s="4">
        <v>1945.8</v>
      </c>
      <c r="GG11" s="11">
        <f t="shared" si="96"/>
        <v>9100.300000000001</v>
      </c>
      <c r="GH11" s="8">
        <f t="shared" si="37"/>
        <v>17.61526692678864</v>
      </c>
      <c r="GI11" s="4">
        <v>10</v>
      </c>
      <c r="GJ11" s="4"/>
      <c r="GK11" s="11">
        <f t="shared" si="97"/>
        <v>10</v>
      </c>
      <c r="GL11" s="8">
        <f t="shared" si="38"/>
        <v>0</v>
      </c>
      <c r="GM11" s="4"/>
      <c r="GN11" s="4"/>
      <c r="GO11" s="10">
        <f t="shared" si="98"/>
        <v>0</v>
      </c>
      <c r="GP11" s="20" t="e">
        <f t="shared" si="39"/>
        <v>#DIV/0!</v>
      </c>
      <c r="GQ11" s="10"/>
      <c r="GR11" s="10"/>
      <c r="GS11" s="10">
        <f t="shared" si="99"/>
        <v>0</v>
      </c>
      <c r="GT11" s="20" t="e">
        <f t="shared" si="40"/>
        <v>#DIV/0!</v>
      </c>
      <c r="GU11" s="4"/>
      <c r="GV11" s="4"/>
      <c r="GW11" s="10">
        <f t="shared" si="100"/>
        <v>0</v>
      </c>
      <c r="GX11" s="20" t="e">
        <f t="shared" si="41"/>
        <v>#DIV/0!</v>
      </c>
      <c r="GY11" s="20"/>
      <c r="GZ11" s="20"/>
      <c r="HA11" s="20">
        <f t="shared" si="101"/>
        <v>0</v>
      </c>
      <c r="HB11" s="20" t="e">
        <f t="shared" si="102"/>
        <v>#DIV/0!</v>
      </c>
      <c r="HC11" s="40">
        <f>C11+G11+K11+O11+S11+W11+AA11+AE11+AI11+AM11+AQ11+AU11+AY11+BC11+BG11+BK11+BO11+CA11+CE11+CI11+CQ11+CU11+CY11+DG11+DK11+DO11+DS11+DW11+EA11+EE11+EI11+EM11+EQ11+EU11+EY11+FC11+FG11+FK11+FO11+FS11+FW11+GA11+GE11+GI11+GM11+GQ11+GU11+GY11+BS11+BW11+DC11</f>
        <v>598805.6</v>
      </c>
      <c r="HD11" s="40">
        <f>D11+H11+L11+P11+T11+X11+AB11+AF11+AJ11+AN11+AR11+AV11+AZ11+BD11+BH11+BL11+BP11+CB11+CF11+CJ11+CR11+CV11+CZ11+DH11+DL11+DP11+DT11+DX11+EB11+EF11+EJ11+EN11+ER11+EV11+EZ11+FD11+FH11+FL11+FP11+FT11+FX11+GB11+GF11+GJ11+GN11+GR11+GV11+DD11+BT11+BX11</f>
        <v>138069.69999999998</v>
      </c>
      <c r="HE11" s="15">
        <f t="shared" si="103"/>
        <v>460735.9</v>
      </c>
      <c r="HF11" s="8">
        <f t="shared" si="42"/>
        <v>23.057516496171708</v>
      </c>
    </row>
    <row r="12" spans="1:214" ht="26.25" customHeight="1">
      <c r="A12" s="4">
        <v>7</v>
      </c>
      <c r="B12" s="5" t="s">
        <v>168</v>
      </c>
      <c r="C12" s="4">
        <v>7423.699</v>
      </c>
      <c r="D12" s="7">
        <v>2511.354</v>
      </c>
      <c r="E12" s="7">
        <f t="shared" si="43"/>
        <v>4912.344999999999</v>
      </c>
      <c r="F12" s="8">
        <f t="shared" si="0"/>
        <v>33.82887695204237</v>
      </c>
      <c r="G12" s="4"/>
      <c r="H12" s="4"/>
      <c r="I12" s="10">
        <f t="shared" si="44"/>
        <v>0</v>
      </c>
      <c r="J12" s="20" t="e">
        <f t="shared" si="45"/>
        <v>#DIV/0!</v>
      </c>
      <c r="K12" s="10"/>
      <c r="L12" s="10"/>
      <c r="M12" s="10">
        <f t="shared" si="46"/>
        <v>0</v>
      </c>
      <c r="N12" s="20" t="e">
        <f t="shared" si="47"/>
        <v>#DIV/0!</v>
      </c>
      <c r="O12" s="10"/>
      <c r="P12" s="10"/>
      <c r="Q12" s="10">
        <f t="shared" si="48"/>
        <v>0</v>
      </c>
      <c r="R12" s="20" t="e">
        <f t="shared" si="49"/>
        <v>#DIV/0!</v>
      </c>
      <c r="S12" s="4"/>
      <c r="T12" s="4"/>
      <c r="U12" s="10">
        <f t="shared" si="50"/>
        <v>0</v>
      </c>
      <c r="V12" s="20" t="e">
        <f t="shared" si="51"/>
        <v>#DIV/0!</v>
      </c>
      <c r="W12" s="10"/>
      <c r="X12" s="10"/>
      <c r="Y12" s="10">
        <f t="shared" si="52"/>
        <v>0</v>
      </c>
      <c r="Z12" s="20" t="e">
        <f t="shared" si="1"/>
        <v>#DIV/0!</v>
      </c>
      <c r="AA12" s="10"/>
      <c r="AB12" s="10"/>
      <c r="AC12" s="10">
        <f t="shared" si="53"/>
        <v>0</v>
      </c>
      <c r="AD12" s="20" t="e">
        <f t="shared" si="2"/>
        <v>#DIV/0!</v>
      </c>
      <c r="AE12" s="4"/>
      <c r="AF12" s="4"/>
      <c r="AG12" s="10">
        <f t="shared" si="54"/>
        <v>0</v>
      </c>
      <c r="AH12" s="20" t="e">
        <f t="shared" si="3"/>
        <v>#DIV/0!</v>
      </c>
      <c r="AI12" s="10"/>
      <c r="AJ12" s="10"/>
      <c r="AK12" s="10">
        <f t="shared" si="55"/>
        <v>0</v>
      </c>
      <c r="AL12" s="20" t="e">
        <f t="shared" si="4"/>
        <v>#DIV/0!</v>
      </c>
      <c r="AM12" s="4"/>
      <c r="AN12" s="4"/>
      <c r="AO12" s="10">
        <f t="shared" si="56"/>
        <v>0</v>
      </c>
      <c r="AP12" s="20" t="e">
        <f t="shared" si="5"/>
        <v>#DIV/0!</v>
      </c>
      <c r="AQ12" s="4"/>
      <c r="AR12" s="4"/>
      <c r="AS12" s="10">
        <f t="shared" si="57"/>
        <v>0</v>
      </c>
      <c r="AT12" s="20" t="e">
        <f t="shared" si="6"/>
        <v>#DIV/0!</v>
      </c>
      <c r="AU12" s="4"/>
      <c r="AV12" s="4"/>
      <c r="AW12" s="10">
        <f t="shared" si="58"/>
        <v>0</v>
      </c>
      <c r="AX12" s="20" t="e">
        <f t="shared" si="7"/>
        <v>#DIV/0!</v>
      </c>
      <c r="AY12" s="10"/>
      <c r="AZ12" s="10"/>
      <c r="BA12" s="10">
        <f t="shared" si="59"/>
        <v>0</v>
      </c>
      <c r="BB12" s="20" t="e">
        <f t="shared" si="8"/>
        <v>#DIV/0!</v>
      </c>
      <c r="BC12" s="4"/>
      <c r="BD12" s="4"/>
      <c r="BE12" s="10">
        <f t="shared" si="60"/>
        <v>0</v>
      </c>
      <c r="BF12" s="20" t="e">
        <f t="shared" si="9"/>
        <v>#DIV/0!</v>
      </c>
      <c r="BG12" s="10"/>
      <c r="BH12" s="10"/>
      <c r="BI12" s="10">
        <f t="shared" si="61"/>
        <v>0</v>
      </c>
      <c r="BJ12" s="20" t="e">
        <f t="shared" si="10"/>
        <v>#DIV/0!</v>
      </c>
      <c r="BK12" s="10"/>
      <c r="BL12" s="10"/>
      <c r="BM12" s="10">
        <f t="shared" si="62"/>
        <v>0</v>
      </c>
      <c r="BN12" s="20" t="e">
        <f t="shared" si="11"/>
        <v>#DIV/0!</v>
      </c>
      <c r="BO12" s="4">
        <v>0.1</v>
      </c>
      <c r="BP12" s="4"/>
      <c r="BQ12" s="11">
        <f t="shared" si="63"/>
        <v>0.1</v>
      </c>
      <c r="BR12" s="8">
        <f t="shared" si="12"/>
        <v>0</v>
      </c>
      <c r="BS12" s="19"/>
      <c r="BT12" s="19"/>
      <c r="BU12" s="19">
        <f t="shared" si="64"/>
        <v>0</v>
      </c>
      <c r="BV12" s="19" t="e">
        <f t="shared" si="65"/>
        <v>#DIV/0!</v>
      </c>
      <c r="BW12" s="19"/>
      <c r="BX12" s="19"/>
      <c r="BY12" s="20">
        <f t="shared" si="66"/>
        <v>0</v>
      </c>
      <c r="BZ12" s="20" t="e">
        <f t="shared" si="67"/>
        <v>#DIV/0!</v>
      </c>
      <c r="CA12" s="4"/>
      <c r="CB12" s="4"/>
      <c r="CC12" s="10">
        <f t="shared" si="68"/>
        <v>0</v>
      </c>
      <c r="CD12" s="20" t="e">
        <f t="shared" si="13"/>
        <v>#DIV/0!</v>
      </c>
      <c r="CE12" s="4"/>
      <c r="CF12" s="4"/>
      <c r="CG12" s="10">
        <f t="shared" si="69"/>
        <v>0</v>
      </c>
      <c r="CH12" s="20" t="e">
        <f t="shared" si="14"/>
        <v>#DIV/0!</v>
      </c>
      <c r="CI12" s="10"/>
      <c r="CJ12" s="10"/>
      <c r="CK12" s="10">
        <f t="shared" si="70"/>
        <v>0</v>
      </c>
      <c r="CL12" s="20" t="e">
        <f t="shared" si="15"/>
        <v>#DIV/0!</v>
      </c>
      <c r="CM12" s="20"/>
      <c r="CN12" s="20"/>
      <c r="CO12" s="20"/>
      <c r="CP12" s="20"/>
      <c r="CQ12" s="10"/>
      <c r="CR12" s="10"/>
      <c r="CS12" s="10">
        <f t="shared" si="71"/>
        <v>0</v>
      </c>
      <c r="CT12" s="20" t="e">
        <f t="shared" si="16"/>
        <v>#DIV/0!</v>
      </c>
      <c r="CU12" s="10"/>
      <c r="CV12" s="10"/>
      <c r="CW12" s="10">
        <f t="shared" si="72"/>
        <v>0</v>
      </c>
      <c r="CX12" s="20" t="e">
        <f t="shared" si="17"/>
        <v>#DIV/0!</v>
      </c>
      <c r="CY12" s="4">
        <v>1567</v>
      </c>
      <c r="CZ12" s="7">
        <v>47.762</v>
      </c>
      <c r="DA12" s="15">
        <f t="shared" si="73"/>
        <v>1519.238</v>
      </c>
      <c r="DB12" s="8">
        <f t="shared" si="18"/>
        <v>3.0479897894065093</v>
      </c>
      <c r="DC12" s="19"/>
      <c r="DD12" s="19"/>
      <c r="DE12" s="19">
        <f t="shared" si="74"/>
        <v>0</v>
      </c>
      <c r="DF12" s="19" t="e">
        <f t="shared" si="75"/>
        <v>#DIV/0!</v>
      </c>
      <c r="DG12" s="4"/>
      <c r="DH12" s="4"/>
      <c r="DI12" s="10">
        <f t="shared" si="76"/>
        <v>0</v>
      </c>
      <c r="DJ12" s="20" t="e">
        <f t="shared" si="19"/>
        <v>#DIV/0!</v>
      </c>
      <c r="DK12" s="10"/>
      <c r="DL12" s="10"/>
      <c r="DM12" s="10">
        <f t="shared" si="77"/>
        <v>0</v>
      </c>
      <c r="DN12" s="20" t="e">
        <f t="shared" si="20"/>
        <v>#DIV/0!</v>
      </c>
      <c r="DO12" s="10"/>
      <c r="DP12" s="10"/>
      <c r="DQ12" s="10">
        <f t="shared" si="78"/>
        <v>0</v>
      </c>
      <c r="DR12" s="20" t="e">
        <f t="shared" si="21"/>
        <v>#DIV/0!</v>
      </c>
      <c r="DS12" s="4"/>
      <c r="DT12" s="4"/>
      <c r="DU12" s="10">
        <f t="shared" si="79"/>
        <v>0</v>
      </c>
      <c r="DV12" s="20" t="e">
        <f t="shared" si="22"/>
        <v>#DIV/0!</v>
      </c>
      <c r="DW12" s="4"/>
      <c r="DX12" s="4"/>
      <c r="DY12" s="10">
        <f t="shared" si="80"/>
        <v>0</v>
      </c>
      <c r="DZ12" s="20" t="e">
        <f t="shared" si="23"/>
        <v>#DIV/0!</v>
      </c>
      <c r="EA12" s="10"/>
      <c r="EB12" s="10"/>
      <c r="EC12" s="10">
        <f t="shared" si="81"/>
        <v>0</v>
      </c>
      <c r="ED12" s="20" t="e">
        <f t="shared" si="24"/>
        <v>#DIV/0!</v>
      </c>
      <c r="EE12" s="4"/>
      <c r="EF12" s="4"/>
      <c r="EG12" s="10">
        <f t="shared" si="82"/>
        <v>0</v>
      </c>
      <c r="EH12" s="20" t="e">
        <f t="shared" si="25"/>
        <v>#DIV/0!</v>
      </c>
      <c r="EI12" s="10"/>
      <c r="EJ12" s="10"/>
      <c r="EK12" s="10">
        <f t="shared" si="83"/>
        <v>0</v>
      </c>
      <c r="EL12" s="20" t="e">
        <f t="shared" si="26"/>
        <v>#DIV/0!</v>
      </c>
      <c r="EM12" s="10"/>
      <c r="EN12" s="10"/>
      <c r="EO12" s="10">
        <f t="shared" si="84"/>
        <v>0</v>
      </c>
      <c r="EP12" s="20" t="e">
        <f t="shared" si="27"/>
        <v>#DIV/0!</v>
      </c>
      <c r="EQ12" s="10"/>
      <c r="ER12" s="10"/>
      <c r="ES12" s="10">
        <f t="shared" si="85"/>
        <v>0</v>
      </c>
      <c r="ET12" s="20" t="e">
        <f t="shared" si="28"/>
        <v>#DIV/0!</v>
      </c>
      <c r="EU12" s="4"/>
      <c r="EV12" s="4"/>
      <c r="EW12" s="10">
        <f t="shared" si="86"/>
        <v>0</v>
      </c>
      <c r="EX12" s="20" t="e">
        <f t="shared" si="87"/>
        <v>#DIV/0!</v>
      </c>
      <c r="EY12" s="10"/>
      <c r="EZ12" s="10"/>
      <c r="FA12" s="10">
        <f t="shared" si="88"/>
        <v>0</v>
      </c>
      <c r="FB12" s="20" t="e">
        <f t="shared" si="29"/>
        <v>#DIV/0!</v>
      </c>
      <c r="FC12" s="10"/>
      <c r="FD12" s="10"/>
      <c r="FE12" s="10">
        <f t="shared" si="89"/>
        <v>0</v>
      </c>
      <c r="FF12" s="20" t="e">
        <f t="shared" si="30"/>
        <v>#DIV/0!</v>
      </c>
      <c r="FG12" s="4"/>
      <c r="FH12" s="4"/>
      <c r="FI12" s="10">
        <f t="shared" si="90"/>
        <v>0</v>
      </c>
      <c r="FJ12" s="20" t="e">
        <f t="shared" si="31"/>
        <v>#DIV/0!</v>
      </c>
      <c r="FK12" s="4"/>
      <c r="FL12" s="4"/>
      <c r="FM12" s="10">
        <f t="shared" si="91"/>
        <v>0</v>
      </c>
      <c r="FN12" s="20" t="e">
        <f t="shared" si="32"/>
        <v>#DIV/0!</v>
      </c>
      <c r="FO12" s="4"/>
      <c r="FP12" s="4"/>
      <c r="FQ12" s="10">
        <f t="shared" si="92"/>
        <v>0</v>
      </c>
      <c r="FR12" s="20" t="e">
        <f t="shared" si="33"/>
        <v>#DIV/0!</v>
      </c>
      <c r="FS12" s="4"/>
      <c r="FT12" s="4"/>
      <c r="FU12" s="10">
        <f t="shared" si="93"/>
        <v>0</v>
      </c>
      <c r="FV12" s="20" t="e">
        <f t="shared" si="34"/>
        <v>#DIV/0!</v>
      </c>
      <c r="FW12" s="4"/>
      <c r="FX12" s="4"/>
      <c r="FY12" s="11">
        <f t="shared" si="94"/>
        <v>0</v>
      </c>
      <c r="FZ12" s="20" t="e">
        <f t="shared" si="35"/>
        <v>#DIV/0!</v>
      </c>
      <c r="GA12" s="4"/>
      <c r="GB12" s="4"/>
      <c r="GC12" s="10">
        <f t="shared" si="95"/>
        <v>0</v>
      </c>
      <c r="GD12" s="20" t="e">
        <f t="shared" si="36"/>
        <v>#DIV/0!</v>
      </c>
      <c r="GE12" s="4"/>
      <c r="GF12" s="4"/>
      <c r="GG12" s="10">
        <f t="shared" si="96"/>
        <v>0</v>
      </c>
      <c r="GH12" s="20" t="e">
        <f t="shared" si="37"/>
        <v>#DIV/0!</v>
      </c>
      <c r="GI12" s="4"/>
      <c r="GJ12" s="4"/>
      <c r="GK12" s="10">
        <f t="shared" si="97"/>
        <v>0</v>
      </c>
      <c r="GL12" s="20" t="e">
        <f t="shared" si="38"/>
        <v>#DIV/0!</v>
      </c>
      <c r="GM12" s="7">
        <v>10.623</v>
      </c>
      <c r="GN12" s="7">
        <v>10.623</v>
      </c>
      <c r="GO12" s="11">
        <f t="shared" si="98"/>
        <v>0</v>
      </c>
      <c r="GP12" s="8">
        <f t="shared" si="39"/>
        <v>100</v>
      </c>
      <c r="GQ12" s="7">
        <v>640.62</v>
      </c>
      <c r="GR12" s="7">
        <v>640.62</v>
      </c>
      <c r="GS12" s="11">
        <f t="shared" si="99"/>
        <v>0</v>
      </c>
      <c r="GT12" s="8">
        <f t="shared" si="40"/>
        <v>100</v>
      </c>
      <c r="GU12" s="17">
        <v>871.4</v>
      </c>
      <c r="GV12" s="18">
        <v>871.368</v>
      </c>
      <c r="GW12" s="19">
        <f t="shared" si="100"/>
        <v>0.03199999999992542</v>
      </c>
      <c r="GX12" s="8">
        <f t="shared" si="41"/>
        <v>99.99632774845078</v>
      </c>
      <c r="GY12" s="8"/>
      <c r="GZ12" s="8"/>
      <c r="HA12" s="20">
        <f t="shared" si="101"/>
        <v>0</v>
      </c>
      <c r="HB12" s="20" t="e">
        <f t="shared" si="102"/>
        <v>#DIV/0!</v>
      </c>
      <c r="HC12" s="40">
        <f>C12+G12+K12+O12+S12+W12+AA12+AE12+AI12+AM12+AQ12+AU12+AY12+BC12+BG12+BK12+BO12+CA12+CE12+CI12+CQ12+CU12+CY12+DG12+DK12+DO12+DS12+DW12+EA12+EE12+EI12+EM12+EQ12+EU12+EY12+FC12+FG12+FK12+FO12+FS12+FW12+GA12+GE12+GI12+GM12+GQ12+GU12+GY12+BS12+BW12</f>
        <v>10513.442</v>
      </c>
      <c r="HD12" s="40">
        <f>D12+H12+L12+P12+T12+X12+AB12+AF12+AJ12+AN12+AR12+AV12+AZ12+BD12+BH12+BL12+BP12+CB12+CF12+CJ12+CR12+CV12+CZ12+DH12+DL12+DP12+DT12+DX12+EB12+EF12+EJ12+EN12+ER12+EV12+EZ12+FD12+FH12+FL12+FP12+FT12+FX12+GB12+GF12+GJ12+GN12+GR12+GV12+DD12+BT12+BX12+BT12+BX12</f>
        <v>4081.727</v>
      </c>
      <c r="HE12" s="15">
        <f t="shared" si="103"/>
        <v>6431.714999999999</v>
      </c>
      <c r="HF12" s="8">
        <f t="shared" si="42"/>
        <v>38.82388850387913</v>
      </c>
    </row>
    <row r="13" spans="1:214" ht="12.75">
      <c r="A13" s="4"/>
      <c r="B13" s="5" t="s">
        <v>10</v>
      </c>
      <c r="C13" s="4">
        <f>SUM(C6:C12)</f>
        <v>175166.839</v>
      </c>
      <c r="D13" s="4">
        <f>SUM(D6:D12)</f>
        <v>35998.345</v>
      </c>
      <c r="E13" s="4">
        <f t="shared" si="43"/>
        <v>139168.494</v>
      </c>
      <c r="F13" s="8">
        <f t="shared" si="0"/>
        <v>20.550890342891897</v>
      </c>
      <c r="G13" s="4">
        <f>SUM(G6:G12)</f>
        <v>231619.23</v>
      </c>
      <c r="H13" s="7">
        <f>SUM(H6:H12)</f>
        <v>52424.058000000005</v>
      </c>
      <c r="I13" s="4">
        <f t="shared" si="44"/>
        <v>179195.17200000002</v>
      </c>
      <c r="J13" s="8">
        <f t="shared" si="45"/>
        <v>22.633724324185</v>
      </c>
      <c r="K13" s="4">
        <f>SUM(K6:K12)</f>
        <v>184267.69</v>
      </c>
      <c r="L13" s="7">
        <f>SUM(L6:L12)</f>
        <v>45257.195</v>
      </c>
      <c r="M13" s="4">
        <f t="shared" si="46"/>
        <v>139010.495</v>
      </c>
      <c r="N13" s="8">
        <f t="shared" si="47"/>
        <v>24.560570005517516</v>
      </c>
      <c r="O13" s="4">
        <f>SUM(O6:O12)</f>
        <v>549905.89</v>
      </c>
      <c r="P13" s="7">
        <f>SUM(P6:P12)</f>
        <v>112913.38799999999</v>
      </c>
      <c r="Q13" s="4">
        <f t="shared" si="48"/>
        <v>436992.50200000004</v>
      </c>
      <c r="R13" s="8">
        <f t="shared" si="49"/>
        <v>20.53322032975497</v>
      </c>
      <c r="S13" s="4">
        <f>SUM(S6:S12)</f>
        <v>3375.7999999999997</v>
      </c>
      <c r="T13" s="4">
        <f>SUM(T6:T12)</f>
        <v>1104.52</v>
      </c>
      <c r="U13" s="11">
        <f t="shared" si="50"/>
        <v>2271.2799999999997</v>
      </c>
      <c r="V13" s="8">
        <f t="shared" si="51"/>
        <v>32.71876295989099</v>
      </c>
      <c r="W13" s="4">
        <f>SUM(W6:W12)</f>
        <v>300</v>
      </c>
      <c r="X13" s="4">
        <f>SUM(X6:X12)</f>
        <v>0</v>
      </c>
      <c r="Y13" s="11">
        <f t="shared" si="52"/>
        <v>300</v>
      </c>
      <c r="Z13" s="8">
        <f t="shared" si="1"/>
        <v>0</v>
      </c>
      <c r="AA13" s="4">
        <f>SUM(AA6:AA12)</f>
        <v>5377.1</v>
      </c>
      <c r="AB13" s="4">
        <f>SUM(AB6:AB12)</f>
        <v>0</v>
      </c>
      <c r="AC13" s="11">
        <f t="shared" si="53"/>
        <v>5377.1</v>
      </c>
      <c r="AD13" s="8">
        <f t="shared" si="2"/>
        <v>0</v>
      </c>
      <c r="AE13" s="4">
        <f>SUM(AE6:AE12)</f>
        <v>26232.1</v>
      </c>
      <c r="AF13" s="7">
        <f>SUM(AF6:AF12)</f>
        <v>6199.2699999999995</v>
      </c>
      <c r="AG13" s="15">
        <f t="shared" si="54"/>
        <v>20032.829999999998</v>
      </c>
      <c r="AH13" s="8">
        <f t="shared" si="3"/>
        <v>23.63238170028324</v>
      </c>
      <c r="AI13" s="7">
        <f>SUM(AI6:AI12)</f>
        <v>37348.19</v>
      </c>
      <c r="AJ13" s="7">
        <f>SUM(AJ6:AJ12)</f>
        <v>10449.278</v>
      </c>
      <c r="AK13" s="15">
        <f t="shared" si="55"/>
        <v>26898.912000000004</v>
      </c>
      <c r="AL13" s="8">
        <f t="shared" si="4"/>
        <v>27.9780037533278</v>
      </c>
      <c r="AM13" s="4">
        <f>SUM(AM6:AM12)</f>
        <v>125.8</v>
      </c>
      <c r="AN13" s="4">
        <f>SUM(AN6:AN12)</f>
        <v>0</v>
      </c>
      <c r="AO13" s="11">
        <f t="shared" si="56"/>
        <v>125.8</v>
      </c>
      <c r="AP13" s="8">
        <f t="shared" si="5"/>
        <v>0</v>
      </c>
      <c r="AQ13" s="4">
        <f>SUM(AQ6:AQ12)</f>
        <v>727.2</v>
      </c>
      <c r="AR13" s="4">
        <f>SUM(AR6:AR12)</f>
        <v>387.5</v>
      </c>
      <c r="AS13" s="11">
        <f t="shared" si="57"/>
        <v>339.70000000000005</v>
      </c>
      <c r="AT13" s="8">
        <f t="shared" si="6"/>
        <v>53.28657865786578</v>
      </c>
      <c r="AU13" s="4">
        <f>SUM(AU6:AU12)</f>
        <v>20093.099000000002</v>
      </c>
      <c r="AV13" s="7">
        <f>SUM(AV6:AV12)</f>
        <v>4217.459</v>
      </c>
      <c r="AW13" s="15">
        <f t="shared" si="58"/>
        <v>15875.640000000003</v>
      </c>
      <c r="AX13" s="8">
        <f t="shared" si="7"/>
        <v>20.989589510308985</v>
      </c>
      <c r="AY13" s="4">
        <f>SUM(AY6:AY12)</f>
        <v>8386.5</v>
      </c>
      <c r="AZ13" s="7">
        <f>SUM(AZ6:AZ12)</f>
        <v>1154.105</v>
      </c>
      <c r="BA13" s="15">
        <f t="shared" si="59"/>
        <v>7232.395</v>
      </c>
      <c r="BB13" s="8">
        <f t="shared" si="8"/>
        <v>13.761461873248674</v>
      </c>
      <c r="BC13" s="4">
        <f>SUM(BC6:BC12)</f>
        <v>4149.2</v>
      </c>
      <c r="BD13" s="7">
        <f>SUM(BD6:BD12)</f>
        <v>684.027</v>
      </c>
      <c r="BE13" s="15">
        <f t="shared" si="60"/>
        <v>3465.173</v>
      </c>
      <c r="BF13" s="8">
        <f t="shared" si="9"/>
        <v>16.48575629036923</v>
      </c>
      <c r="BG13" s="4">
        <f>SUM(BG6:BG12)</f>
        <v>4702</v>
      </c>
      <c r="BH13" s="7">
        <f>SUM(BH6:BH12)</f>
        <v>362.717</v>
      </c>
      <c r="BI13" s="15">
        <f t="shared" si="61"/>
        <v>4339.283</v>
      </c>
      <c r="BJ13" s="8">
        <f t="shared" si="10"/>
        <v>7.714100382815822</v>
      </c>
      <c r="BK13" s="7">
        <f>SUM(BK6:BK12)</f>
        <v>29283.659</v>
      </c>
      <c r="BL13" s="7">
        <f>SUM(BL6:BL12)</f>
        <v>5691.487</v>
      </c>
      <c r="BM13" s="15">
        <f t="shared" si="62"/>
        <v>23592.172</v>
      </c>
      <c r="BN13" s="8">
        <f t="shared" si="11"/>
        <v>19.435709861257433</v>
      </c>
      <c r="BO13" s="4">
        <f>SUM(BO6:BO12)</f>
        <v>1776.8</v>
      </c>
      <c r="BP13" s="7">
        <f>SUM(BP6:BP12)</f>
        <v>147.648</v>
      </c>
      <c r="BQ13" s="15">
        <f t="shared" si="63"/>
        <v>1629.152</v>
      </c>
      <c r="BR13" s="8">
        <f t="shared" si="12"/>
        <v>8.309770373705538</v>
      </c>
      <c r="BS13" s="19">
        <f>BS6+BS7+BS8+BS9+BS10+BS11+BS12</f>
        <v>145.2</v>
      </c>
      <c r="BT13" s="19">
        <f aca="true" t="shared" si="104" ref="BT13:BY13">BT6+BT7+BT8+BT9+BT10+BT11+BT12</f>
        <v>23.5</v>
      </c>
      <c r="BU13" s="19">
        <f t="shared" si="104"/>
        <v>121.69999999999999</v>
      </c>
      <c r="BV13" s="19" t="e">
        <f t="shared" si="104"/>
        <v>#DIV/0!</v>
      </c>
      <c r="BW13" s="19">
        <f t="shared" si="104"/>
        <v>106.4</v>
      </c>
      <c r="BX13" s="19">
        <f t="shared" si="104"/>
        <v>26.3</v>
      </c>
      <c r="BY13" s="19">
        <f t="shared" si="104"/>
        <v>80.10000000000001</v>
      </c>
      <c r="BZ13" s="19">
        <f t="shared" si="67"/>
        <v>24.718045112781954</v>
      </c>
      <c r="CA13" s="4">
        <f>SUM(CA6:CA12)</f>
        <v>4596.4</v>
      </c>
      <c r="CB13" s="4">
        <f>SUM(CB6:CB12)</f>
        <v>919.76</v>
      </c>
      <c r="CC13" s="11">
        <f t="shared" si="68"/>
        <v>3676.6399999999994</v>
      </c>
      <c r="CD13" s="8">
        <f t="shared" si="13"/>
        <v>20.010442955356368</v>
      </c>
      <c r="CE13" s="7">
        <f>SUM(CE6:CE12)</f>
        <v>14201.829999999998</v>
      </c>
      <c r="CF13" s="7">
        <f>SUM(CF6:CF12)</f>
        <v>3965.594</v>
      </c>
      <c r="CG13" s="15">
        <f t="shared" si="69"/>
        <v>10236.235999999997</v>
      </c>
      <c r="CH13" s="8">
        <f t="shared" si="14"/>
        <v>27.923119766959616</v>
      </c>
      <c r="CI13" s="4">
        <f>SUM(CI6:CI12)</f>
        <v>4375.4</v>
      </c>
      <c r="CJ13" s="4">
        <f>SUM(CJ6:CJ12)</f>
        <v>734.9</v>
      </c>
      <c r="CK13" s="11">
        <f t="shared" si="70"/>
        <v>3640.4999999999995</v>
      </c>
      <c r="CL13" s="8">
        <f t="shared" si="15"/>
        <v>16.796178635096222</v>
      </c>
      <c r="CM13" s="4">
        <f>SUM(CM6:CM12)</f>
        <v>150</v>
      </c>
      <c r="CN13" s="4">
        <f>SUM(CN6:CN12)</f>
        <v>0</v>
      </c>
      <c r="CO13" s="11">
        <f>CM13-CN13</f>
        <v>150</v>
      </c>
      <c r="CP13" s="8">
        <f>CN13/CM13*100</f>
        <v>0</v>
      </c>
      <c r="CQ13" s="4">
        <f>SUM(CQ6:CQ12)</f>
        <v>4814.5</v>
      </c>
      <c r="CR13" s="4">
        <f>SUM(CR6:CR12)</f>
        <v>842.6999999999999</v>
      </c>
      <c r="CS13" s="11">
        <f t="shared" si="71"/>
        <v>3971.8</v>
      </c>
      <c r="CT13" s="8">
        <f t="shared" si="16"/>
        <v>17.503375220687506</v>
      </c>
      <c r="CU13" s="4">
        <f>SUM(CU6:CU12)</f>
        <v>2047</v>
      </c>
      <c r="CV13" s="4">
        <f>SUM(CV6:CV12)</f>
        <v>6.1</v>
      </c>
      <c r="CW13" s="11">
        <f t="shared" si="72"/>
        <v>2040.9</v>
      </c>
      <c r="CX13" s="8">
        <f t="shared" si="17"/>
        <v>0.2979970688812897</v>
      </c>
      <c r="CY13" s="4">
        <f>SUM(CY6:CY12)</f>
        <v>2187</v>
      </c>
      <c r="CZ13" s="7">
        <f>SUM(CZ6:CZ12)</f>
        <v>67.962</v>
      </c>
      <c r="DA13" s="15">
        <f t="shared" si="73"/>
        <v>2119.038</v>
      </c>
      <c r="DB13" s="8">
        <f t="shared" si="18"/>
        <v>3.1075445816186558</v>
      </c>
      <c r="DC13" s="8">
        <f>DC6+DC7+DC8+DC9+DC10+DC11+DC12</f>
        <v>39.6</v>
      </c>
      <c r="DD13" s="8">
        <f>DD6+DD7+DD8+DD9+DD10+DD11+DD12</f>
        <v>17.3</v>
      </c>
      <c r="DE13" s="8">
        <f>DE6+DE7+DE8+DE9+DE10+DE11+DE12</f>
        <v>22.3</v>
      </c>
      <c r="DF13" s="8" t="e">
        <f>DF6+DF7+DF8+DF9+DF10+DF11+DF12</f>
        <v>#DIV/0!</v>
      </c>
      <c r="DG13" s="4">
        <f>SUM(DG6:DG12)</f>
        <v>260</v>
      </c>
      <c r="DH13" s="4">
        <f>SUM(DH6:DH12)</f>
        <v>49.2</v>
      </c>
      <c r="DI13" s="11">
        <f t="shared" si="76"/>
        <v>210.8</v>
      </c>
      <c r="DJ13" s="8">
        <f t="shared" si="19"/>
        <v>18.923076923076923</v>
      </c>
      <c r="DK13" s="4">
        <f>SUM(DK6:DK12)</f>
        <v>407.6</v>
      </c>
      <c r="DL13" s="4">
        <f>SUM(DL6:DL12)</f>
        <v>13.6</v>
      </c>
      <c r="DM13" s="11">
        <f t="shared" si="77"/>
        <v>394</v>
      </c>
      <c r="DN13" s="8">
        <f t="shared" si="20"/>
        <v>3.3366045142296366</v>
      </c>
      <c r="DO13" s="4">
        <f>SUM(DO6:DO12)</f>
        <v>10016.1</v>
      </c>
      <c r="DP13" s="4">
        <f>SUM(DP6:DP12)</f>
        <v>1254.6</v>
      </c>
      <c r="DQ13" s="11">
        <f t="shared" si="78"/>
        <v>8761.5</v>
      </c>
      <c r="DR13" s="8">
        <f t="shared" si="21"/>
        <v>12.525833408212774</v>
      </c>
      <c r="DS13" s="4">
        <f>SUM(DS6:DS12)</f>
        <v>20002.2</v>
      </c>
      <c r="DT13" s="7">
        <f>SUM(DT6:DT12)</f>
        <v>4814.346</v>
      </c>
      <c r="DU13" s="15">
        <f t="shared" si="79"/>
        <v>15187.854000000001</v>
      </c>
      <c r="DV13" s="8">
        <f t="shared" si="22"/>
        <v>24.069082400935894</v>
      </c>
      <c r="DW13" s="4">
        <f>SUM(DW6:DW12)</f>
        <v>4952.2</v>
      </c>
      <c r="DX13" s="7">
        <f>SUM(DX6:DX12)</f>
        <v>1171.208</v>
      </c>
      <c r="DY13" s="15">
        <f t="shared" si="80"/>
        <v>3780.9919999999997</v>
      </c>
      <c r="DZ13" s="8">
        <f t="shared" si="23"/>
        <v>23.650256451678047</v>
      </c>
      <c r="EA13" s="7">
        <f>SUM(EA6:EA12)</f>
        <v>42415.11</v>
      </c>
      <c r="EB13" s="7">
        <f>SUM(EB6:EB12)</f>
        <v>8552.6</v>
      </c>
      <c r="EC13" s="15">
        <f t="shared" si="81"/>
        <v>33862.51</v>
      </c>
      <c r="ED13" s="8">
        <f t="shared" si="24"/>
        <v>20.164040597796397</v>
      </c>
      <c r="EE13" s="4">
        <f>SUM(EE6:EE12)</f>
        <v>8983.17</v>
      </c>
      <c r="EF13" s="7">
        <f>SUM(EF6:EF12)</f>
        <v>1968.6319999999998</v>
      </c>
      <c r="EG13" s="15">
        <f t="shared" si="82"/>
        <v>7014.5380000000005</v>
      </c>
      <c r="EH13" s="8">
        <f t="shared" si="25"/>
        <v>21.914669320518257</v>
      </c>
      <c r="EI13" s="4">
        <f>SUM(EI6:EI12)</f>
        <v>24555.3</v>
      </c>
      <c r="EJ13" s="4">
        <f>SUM(EJ6:EJ12)</f>
        <v>4938.458</v>
      </c>
      <c r="EK13" s="11">
        <f t="shared" si="83"/>
        <v>19616.842</v>
      </c>
      <c r="EL13" s="8">
        <f t="shared" si="26"/>
        <v>20.11157672681661</v>
      </c>
      <c r="EM13" s="4">
        <f>SUM(EM6:EM12)</f>
        <v>30306.58</v>
      </c>
      <c r="EN13" s="39">
        <f>SUM(EN6:EN12)</f>
        <v>5193.692000000001</v>
      </c>
      <c r="EO13" s="15">
        <f t="shared" si="84"/>
        <v>25112.888</v>
      </c>
      <c r="EP13" s="8">
        <f t="shared" si="27"/>
        <v>17.137176151185653</v>
      </c>
      <c r="EQ13" s="4">
        <f>SUM(EQ6:EQ12)</f>
        <v>179695.544</v>
      </c>
      <c r="ER13" s="7">
        <f>SUM(ER6:ER12)</f>
        <v>36470.816</v>
      </c>
      <c r="ES13" s="11">
        <f t="shared" si="85"/>
        <v>143224.728</v>
      </c>
      <c r="ET13" s="8">
        <f t="shared" si="28"/>
        <v>20.295893369509486</v>
      </c>
      <c r="EU13" s="4">
        <f>SUM(EU6:EU12)</f>
        <v>2174</v>
      </c>
      <c r="EV13" s="4">
        <f>SUM(EV6:EV12)</f>
        <v>0</v>
      </c>
      <c r="EW13" s="11">
        <f t="shared" si="86"/>
        <v>2174</v>
      </c>
      <c r="EX13" s="8">
        <f t="shared" si="87"/>
        <v>0</v>
      </c>
      <c r="EY13" s="4">
        <f>SUM(EY6:EY12)</f>
        <v>1794.1000000000001</v>
      </c>
      <c r="EZ13" s="7">
        <f>SUM(EZ6:EZ12)</f>
        <v>74.837</v>
      </c>
      <c r="FA13" s="15">
        <f t="shared" si="88"/>
        <v>1719.2630000000001</v>
      </c>
      <c r="FB13" s="8">
        <f t="shared" si="29"/>
        <v>4.171283651970347</v>
      </c>
      <c r="FC13" s="4">
        <f>SUM(FC6:FC12)</f>
        <v>382</v>
      </c>
      <c r="FD13" s="4">
        <f>SUM(FD6:FD12)</f>
        <v>209.221</v>
      </c>
      <c r="FE13" s="11">
        <f t="shared" si="89"/>
        <v>172.779</v>
      </c>
      <c r="FF13" s="8">
        <f t="shared" si="30"/>
        <v>54.769895287958114</v>
      </c>
      <c r="FG13" s="4">
        <f>SUM(FG6:FG12)</f>
        <v>1875.4</v>
      </c>
      <c r="FH13" s="7">
        <f>SUM(FH6:FH12)</f>
        <v>13.405</v>
      </c>
      <c r="FI13" s="15">
        <f t="shared" si="90"/>
        <v>1861.9950000000001</v>
      </c>
      <c r="FJ13" s="8">
        <f t="shared" si="31"/>
        <v>0.7147808467526927</v>
      </c>
      <c r="FK13" s="7">
        <f>SUM(FK6:FK12)</f>
        <v>8598.713</v>
      </c>
      <c r="FL13" s="7">
        <f>SUM(FL6:FL12)</f>
        <v>1256.3049999999998</v>
      </c>
      <c r="FM13" s="15">
        <f t="shared" si="91"/>
        <v>7342.407999999999</v>
      </c>
      <c r="FN13" s="8">
        <f t="shared" si="32"/>
        <v>14.610384135393284</v>
      </c>
      <c r="FO13" s="4">
        <f>SUM(FO6:FO12)</f>
        <v>400</v>
      </c>
      <c r="FP13" s="4">
        <f>SUM(FP6:FP12)</f>
        <v>0</v>
      </c>
      <c r="FQ13" s="11">
        <f t="shared" si="92"/>
        <v>400</v>
      </c>
      <c r="FR13" s="8">
        <f t="shared" si="33"/>
        <v>0</v>
      </c>
      <c r="FS13" s="7">
        <f>SUM(FS6:FS12)</f>
        <v>5706.7300000000005</v>
      </c>
      <c r="FT13" s="7">
        <f>SUM(FT6:FT12)</f>
        <v>1181.284</v>
      </c>
      <c r="FU13" s="15">
        <f t="shared" si="93"/>
        <v>4525.446</v>
      </c>
      <c r="FV13" s="8">
        <f t="shared" si="34"/>
        <v>20.699840363921197</v>
      </c>
      <c r="FW13" s="4">
        <f>SUM(FW6:FW12)</f>
        <v>2103.4</v>
      </c>
      <c r="FX13" s="7">
        <f>SUM(FX6:FX12)</f>
        <v>193.14</v>
      </c>
      <c r="FY13" s="15">
        <f t="shared" si="94"/>
        <v>1910.2600000000002</v>
      </c>
      <c r="FZ13" s="8">
        <f t="shared" si="35"/>
        <v>9.182276314538365</v>
      </c>
      <c r="GA13" s="4">
        <f>SUM(GA6:GA12)</f>
        <v>100</v>
      </c>
      <c r="GB13" s="4">
        <f>SUM(GB6:GB12)</f>
        <v>8.47</v>
      </c>
      <c r="GC13" s="11">
        <f t="shared" si="95"/>
        <v>91.53</v>
      </c>
      <c r="GD13" s="8">
        <f t="shared" si="36"/>
        <v>8.47</v>
      </c>
      <c r="GE13" s="4">
        <f>SUM(GE6:GE12)</f>
        <v>11046.1</v>
      </c>
      <c r="GF13" s="4">
        <f>SUM(GF6:GF12)</f>
        <v>1945.8</v>
      </c>
      <c r="GG13" s="11">
        <f t="shared" si="96"/>
        <v>9100.300000000001</v>
      </c>
      <c r="GH13" s="8">
        <f t="shared" si="37"/>
        <v>17.61526692678864</v>
      </c>
      <c r="GI13" s="4">
        <f>SUM(GI6:GI12)</f>
        <v>1402.9</v>
      </c>
      <c r="GJ13" s="4">
        <f>SUM(GJ6:GJ12)</f>
        <v>0</v>
      </c>
      <c r="GK13" s="11">
        <f t="shared" si="97"/>
        <v>1402.9</v>
      </c>
      <c r="GL13" s="8">
        <f t="shared" si="38"/>
        <v>0</v>
      </c>
      <c r="GM13" s="7">
        <f>SUM(GM6:GM12)</f>
        <v>121.57300000000001</v>
      </c>
      <c r="GN13" s="7">
        <f>SUM(GN6:GN12)</f>
        <v>10.623</v>
      </c>
      <c r="GO13" s="15">
        <f t="shared" si="98"/>
        <v>110.95</v>
      </c>
      <c r="GP13" s="8">
        <f t="shared" si="39"/>
        <v>8.737959908861342</v>
      </c>
      <c r="GQ13" s="7">
        <f>SUM(GQ6:GQ12)</f>
        <v>640.62</v>
      </c>
      <c r="GR13" s="7">
        <f>SUM(GR6:GR12)</f>
        <v>640.62</v>
      </c>
      <c r="GS13" s="11">
        <f t="shared" si="99"/>
        <v>0</v>
      </c>
      <c r="GT13" s="8">
        <f t="shared" si="40"/>
        <v>100</v>
      </c>
      <c r="GU13" s="4">
        <f>SUM(GU6:GU12)</f>
        <v>8967.6</v>
      </c>
      <c r="GV13" s="7">
        <f>SUM(GV6:GV12)</f>
        <v>1261.068</v>
      </c>
      <c r="GW13" s="15">
        <f t="shared" si="100"/>
        <v>7706.532</v>
      </c>
      <c r="GX13" s="8">
        <f t="shared" si="41"/>
        <v>14.062491636558274</v>
      </c>
      <c r="GY13" s="4">
        <f>SUM(GY6:GY12)</f>
        <v>210</v>
      </c>
      <c r="GZ13" s="7">
        <f>SUM(GZ6:GZ12)</f>
        <v>0</v>
      </c>
      <c r="HA13" s="19">
        <f>GY13-GZ13</f>
        <v>210</v>
      </c>
      <c r="HB13" s="8">
        <f>GZ13/GY13*100</f>
        <v>0</v>
      </c>
      <c r="HC13" s="7">
        <f>HC6+HC7+HC8+HC9+HC10+HC11+HC12</f>
        <v>1687769.4670000004</v>
      </c>
      <c r="HD13" s="7">
        <f>HD6+HD7+HD8+HD9+HD10+HD11+HD12</f>
        <v>354817.038</v>
      </c>
      <c r="HE13" s="7">
        <f>HE6+HE7+HE8+HE9+HE10+HE11+HE12</f>
        <v>1332952.4290000002</v>
      </c>
      <c r="HF13" s="8">
        <f t="shared" si="42"/>
        <v>21.02283783049382</v>
      </c>
    </row>
    <row r="14" spans="7:214" ht="12.75">
      <c r="G14" s="16"/>
      <c r="H14" s="16"/>
      <c r="I14" s="16"/>
      <c r="J14" s="35"/>
      <c r="DB14" s="8"/>
      <c r="DC14" s="35"/>
      <c r="DD14" s="35"/>
      <c r="DE14" s="35"/>
      <c r="DF14" s="35"/>
      <c r="DU14" s="11"/>
      <c r="DV14" s="8"/>
      <c r="EP14" s="8"/>
      <c r="FN14" s="8"/>
      <c r="HE14" s="15"/>
      <c r="HF14" s="8"/>
    </row>
    <row r="15" spans="7:214" ht="12.75">
      <c r="G15" s="16"/>
      <c r="H15" s="34"/>
      <c r="I15" s="16"/>
      <c r="J15" s="35"/>
      <c r="DS15">
        <f>DS13+DW13+EA13+EE13</f>
        <v>76352.68000000001</v>
      </c>
      <c r="DT15">
        <f>DT13+DX13+EB13+EF13</f>
        <v>16506.786</v>
      </c>
      <c r="DU15" s="11">
        <f t="shared" si="79"/>
        <v>59845.89400000001</v>
      </c>
      <c r="DV15" s="8">
        <f t="shared" si="22"/>
        <v>21.619131116288255</v>
      </c>
      <c r="EM15">
        <f>EM13+EQ13</f>
        <v>210002.124</v>
      </c>
      <c r="EN15" s="36">
        <f>EN13+ER13</f>
        <v>41664.508</v>
      </c>
      <c r="EO15" s="36">
        <f>EM15-EN15</f>
        <v>168337.616</v>
      </c>
      <c r="EP15" s="8">
        <f t="shared" si="27"/>
        <v>19.84004123691625</v>
      </c>
      <c r="GX15" s="4" t="s">
        <v>158</v>
      </c>
      <c r="GY15" s="4"/>
      <c r="GZ15" s="4"/>
      <c r="HA15" s="4"/>
      <c r="HB15" s="4"/>
      <c r="HC15" s="4">
        <f>HC13+'Видатки спец.'!FC13</f>
        <v>1939670.4840000004</v>
      </c>
      <c r="HD15" s="4">
        <f>HD13+'Видатки спец.'!FD13</f>
        <v>432904.524</v>
      </c>
      <c r="HE15" s="11">
        <f>HC15-HD15</f>
        <v>1506765.9600000004</v>
      </c>
      <c r="HF15" s="8">
        <f t="shared" si="42"/>
        <v>22.31845705602849</v>
      </c>
    </row>
  </sheetData>
  <mergeCells count="107">
    <mergeCell ref="GY3:HB3"/>
    <mergeCell ref="GY4:HB4"/>
    <mergeCell ref="CQ4:CT4"/>
    <mergeCell ref="CQ3:CT3"/>
    <mergeCell ref="EQ3:ET3"/>
    <mergeCell ref="EU4:EX4"/>
    <mergeCell ref="FK4:FN4"/>
    <mergeCell ref="FK3:FN3"/>
    <mergeCell ref="FG3:FJ3"/>
    <mergeCell ref="EU3:EX3"/>
    <mergeCell ref="BO4:BR4"/>
    <mergeCell ref="BO3:BR3"/>
    <mergeCell ref="CE4:CH4"/>
    <mergeCell ref="CI4:CL4"/>
    <mergeCell ref="CE3:CH3"/>
    <mergeCell ref="CI3:CL3"/>
    <mergeCell ref="BS3:BV3"/>
    <mergeCell ref="BW3:BZ3"/>
    <mergeCell ref="BS4:BV4"/>
    <mergeCell ref="BW4:BZ4"/>
    <mergeCell ref="CM4:CP4"/>
    <mergeCell ref="CM3:CP3"/>
    <mergeCell ref="G4:J4"/>
    <mergeCell ref="G3:J3"/>
    <mergeCell ref="AM4:AP4"/>
    <mergeCell ref="AM3:AP3"/>
    <mergeCell ref="AA3:AD3"/>
    <mergeCell ref="AE4:AH4"/>
    <mergeCell ref="AE3:AH3"/>
    <mergeCell ref="AI4:AL4"/>
    <mergeCell ref="AI3:AL3"/>
    <mergeCell ref="AA4:AD4"/>
    <mergeCell ref="GU4:GX4"/>
    <mergeCell ref="GU3:GX3"/>
    <mergeCell ref="GE4:GH4"/>
    <mergeCell ref="GE3:GH3"/>
    <mergeCell ref="GI3:GL3"/>
    <mergeCell ref="GI4:GL4"/>
    <mergeCell ref="FG4:FJ4"/>
    <mergeCell ref="FW3:FZ3"/>
    <mergeCell ref="FC4:FF4"/>
    <mergeCell ref="GA4:GD4"/>
    <mergeCell ref="GA3:GD3"/>
    <mergeCell ref="FO4:FR4"/>
    <mergeCell ref="FS4:FV4"/>
    <mergeCell ref="FO3:FR3"/>
    <mergeCell ref="FS3:FV3"/>
    <mergeCell ref="FW4:FZ4"/>
    <mergeCell ref="FC3:FF3"/>
    <mergeCell ref="EY3:FB3"/>
    <mergeCell ref="EE4:EH4"/>
    <mergeCell ref="EE3:EH3"/>
    <mergeCell ref="EI4:EL4"/>
    <mergeCell ref="EM4:EP4"/>
    <mergeCell ref="EI3:EL3"/>
    <mergeCell ref="EM3:EP3"/>
    <mergeCell ref="EQ4:ET4"/>
    <mergeCell ref="EY4:FB4"/>
    <mergeCell ref="EA4:ED4"/>
    <mergeCell ref="DS3:DV3"/>
    <mergeCell ref="DW3:DZ3"/>
    <mergeCell ref="EA3:ED3"/>
    <mergeCell ref="DO4:DR4"/>
    <mergeCell ref="DO3:DR3"/>
    <mergeCell ref="DS4:DV4"/>
    <mergeCell ref="DW4:DZ4"/>
    <mergeCell ref="CY3:DB3"/>
    <mergeCell ref="DG3:DJ3"/>
    <mergeCell ref="DK4:DN4"/>
    <mergeCell ref="DK3:DN3"/>
    <mergeCell ref="DG4:DJ4"/>
    <mergeCell ref="CY4:DB4"/>
    <mergeCell ref="DC3:DF3"/>
    <mergeCell ref="DC4:DF4"/>
    <mergeCell ref="BG4:BJ4"/>
    <mergeCell ref="BK4:BN4"/>
    <mergeCell ref="BG3:BJ3"/>
    <mergeCell ref="BK3:BN3"/>
    <mergeCell ref="AY4:BB4"/>
    <mergeCell ref="BC4:BF4"/>
    <mergeCell ref="AU3:AX3"/>
    <mergeCell ref="AY3:BB3"/>
    <mergeCell ref="BC3:BF3"/>
    <mergeCell ref="K3:N3"/>
    <mergeCell ref="O4:R4"/>
    <mergeCell ref="S4:V4"/>
    <mergeCell ref="AU4:AX4"/>
    <mergeCell ref="AQ4:AT4"/>
    <mergeCell ref="AQ3:AT3"/>
    <mergeCell ref="W4:Z4"/>
    <mergeCell ref="O3:R3"/>
    <mergeCell ref="S3:V3"/>
    <mergeCell ref="W3:Z3"/>
    <mergeCell ref="A3:A5"/>
    <mergeCell ref="B3:B5"/>
    <mergeCell ref="C3:F3"/>
    <mergeCell ref="C4:F4"/>
    <mergeCell ref="K4:N4"/>
    <mergeCell ref="HC3:HF3"/>
    <mergeCell ref="CA3:CD3"/>
    <mergeCell ref="CA4:CD4"/>
    <mergeCell ref="GM4:GP4"/>
    <mergeCell ref="GQ4:GT4"/>
    <mergeCell ref="GQ3:GT3"/>
    <mergeCell ref="GM3:GP3"/>
    <mergeCell ref="CU4:CX4"/>
    <mergeCell ref="CU3:CX3"/>
  </mergeCells>
  <printOptions/>
  <pageMargins left="0.75" right="0.75" top="1" bottom="1" header="0.5" footer="0.5"/>
  <pageSetup horizontalDpi="600" verticalDpi="600" orientation="landscape" paperSize="9" scale="65" r:id="rId1"/>
  <colBreaks count="4" manualBreakCount="4">
    <brk id="18" max="65535" man="1"/>
    <brk id="38" max="65535" man="1"/>
    <brk id="58" max="14" man="1"/>
    <brk id="7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F13"/>
  <sheetViews>
    <sheetView tabSelected="1" view="pageBreakPreview" zoomScale="60" workbookViewId="0" topLeftCell="A1">
      <pane xSplit="2" ySplit="5" topLeftCell="DY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M10" sqref="DM10"/>
    </sheetView>
  </sheetViews>
  <sheetFormatPr defaultColWidth="9.140625" defaultRowHeight="12.75"/>
  <cols>
    <col min="1" max="1" width="3.7109375" style="0" customWidth="1"/>
    <col min="2" max="2" width="23.28125" style="0" customWidth="1"/>
    <col min="4" max="4" width="7.421875" style="0" customWidth="1"/>
    <col min="10" max="10" width="9.57421875" style="0" bestFit="1" customWidth="1"/>
    <col min="16" max="16" width="6.421875" style="0" customWidth="1"/>
    <col min="19" max="21" width="0" style="0" hidden="1" customWidth="1"/>
    <col min="22" max="22" width="11.7109375" style="0" hidden="1" customWidth="1"/>
    <col min="40" max="40" width="6.00390625" style="0" customWidth="1"/>
    <col min="44" max="44" width="6.57421875" style="0" customWidth="1"/>
    <col min="47" max="47" width="6.57421875" style="0" hidden="1" customWidth="1"/>
    <col min="48" max="48" width="6.8515625" style="0" hidden="1" customWidth="1"/>
    <col min="49" max="49" width="6.57421875" style="0" hidden="1" customWidth="1"/>
    <col min="50" max="50" width="0" style="0" hidden="1" customWidth="1"/>
    <col min="52" max="52" width="6.28125" style="0" customWidth="1"/>
    <col min="56" max="56" width="6.00390625" style="0" customWidth="1"/>
    <col min="60" max="60" width="6.7109375" style="0" customWidth="1"/>
    <col min="63" max="63" width="6.140625" style="0" customWidth="1"/>
    <col min="64" max="64" width="6.00390625" style="0" customWidth="1"/>
    <col min="68" max="68" width="6.00390625" style="0" customWidth="1"/>
    <col min="71" max="71" width="6.8515625" style="0" customWidth="1"/>
    <col min="72" max="72" width="6.28125" style="0" customWidth="1"/>
    <col min="79" max="79" width="7.28125" style="0" customWidth="1"/>
    <col min="80" max="80" width="6.00390625" style="0" customWidth="1"/>
    <col min="84" max="84" width="5.8515625" style="0" customWidth="1"/>
    <col min="88" max="88" width="7.28125" style="0" customWidth="1"/>
    <col min="91" max="91" width="7.00390625" style="0" customWidth="1"/>
    <col min="92" max="92" width="5.7109375" style="0" customWidth="1"/>
    <col min="96" max="96" width="5.8515625" style="0" customWidth="1"/>
    <col min="104" max="104" width="6.28125" style="0" customWidth="1"/>
    <col min="107" max="107" width="6.00390625" style="0" customWidth="1"/>
    <col min="108" max="108" width="4.57421875" style="0" customWidth="1"/>
    <col min="109" max="109" width="8.28125" style="0" customWidth="1"/>
    <col min="112" max="112" width="6.00390625" style="0" customWidth="1"/>
    <col min="116" max="116" width="7.7109375" style="0" customWidth="1"/>
    <col min="119" max="119" width="7.57421875" style="0" customWidth="1"/>
    <col min="120" max="120" width="7.28125" style="0" customWidth="1"/>
    <col min="123" max="123" width="6.421875" style="0" customWidth="1"/>
    <col min="124" max="124" width="5.57421875" style="0" customWidth="1"/>
    <col min="128" max="128" width="6.7109375" style="0" customWidth="1"/>
    <col min="132" max="132" width="6.8515625" style="0" customWidth="1"/>
    <col min="136" max="136" width="7.00390625" style="0" customWidth="1"/>
    <col min="140" max="140" width="5.8515625" style="0" customWidth="1"/>
    <col min="143" max="143" width="6.28125" style="0" customWidth="1"/>
    <col min="144" max="144" width="5.7109375" style="0" customWidth="1"/>
    <col min="148" max="148" width="6.7109375" style="0" customWidth="1"/>
    <col min="149" max="149" width="8.140625" style="0" customWidth="1"/>
    <col min="152" max="152" width="7.57421875" style="0" customWidth="1"/>
    <col min="153" max="153" width="7.140625" style="0" customWidth="1"/>
    <col min="156" max="156" width="6.140625" style="0" customWidth="1"/>
    <col min="159" max="159" width="9.57421875" style="0" bestFit="1" customWidth="1"/>
  </cols>
  <sheetData>
    <row r="1" ht="18.75">
      <c r="A1" s="1" t="s">
        <v>178</v>
      </c>
    </row>
    <row r="3" spans="1:162" ht="75.75" customHeight="1">
      <c r="A3" s="62" t="s">
        <v>0</v>
      </c>
      <c r="B3" s="61" t="s">
        <v>7</v>
      </c>
      <c r="C3" s="52" t="s">
        <v>59</v>
      </c>
      <c r="D3" s="53"/>
      <c r="E3" s="53"/>
      <c r="F3" s="54"/>
      <c r="G3" s="52" t="s">
        <v>60</v>
      </c>
      <c r="H3" s="53"/>
      <c r="I3" s="53"/>
      <c r="J3" s="54"/>
      <c r="K3" s="62" t="s">
        <v>61</v>
      </c>
      <c r="L3" s="62"/>
      <c r="M3" s="62"/>
      <c r="N3" s="62"/>
      <c r="O3" s="55" t="s">
        <v>62</v>
      </c>
      <c r="P3" s="56"/>
      <c r="Q3" s="56"/>
      <c r="R3" s="57"/>
      <c r="S3" s="55" t="s">
        <v>63</v>
      </c>
      <c r="T3" s="56"/>
      <c r="U3" s="56"/>
      <c r="V3" s="57"/>
      <c r="W3" s="62" t="s">
        <v>106</v>
      </c>
      <c r="X3" s="62"/>
      <c r="Y3" s="62"/>
      <c r="Z3" s="62"/>
      <c r="AA3" s="61" t="s">
        <v>70</v>
      </c>
      <c r="AB3" s="61"/>
      <c r="AC3" s="61"/>
      <c r="AD3" s="61"/>
      <c r="AE3" s="61" t="s">
        <v>71</v>
      </c>
      <c r="AF3" s="61"/>
      <c r="AG3" s="61"/>
      <c r="AH3" s="61"/>
      <c r="AI3" s="55" t="s">
        <v>165</v>
      </c>
      <c r="AJ3" s="56"/>
      <c r="AK3" s="56"/>
      <c r="AL3" s="57"/>
      <c r="AM3" s="61" t="s">
        <v>74</v>
      </c>
      <c r="AN3" s="61"/>
      <c r="AO3" s="61"/>
      <c r="AP3" s="61"/>
      <c r="AQ3" s="62" t="s">
        <v>75</v>
      </c>
      <c r="AR3" s="62"/>
      <c r="AS3" s="62"/>
      <c r="AT3" s="62"/>
      <c r="AU3" s="55" t="s">
        <v>71</v>
      </c>
      <c r="AV3" s="56"/>
      <c r="AW3" s="56"/>
      <c r="AX3" s="57"/>
      <c r="AY3" s="62" t="s">
        <v>76</v>
      </c>
      <c r="AZ3" s="62"/>
      <c r="BA3" s="62"/>
      <c r="BB3" s="62"/>
      <c r="BC3" s="61" t="s">
        <v>77</v>
      </c>
      <c r="BD3" s="61"/>
      <c r="BE3" s="61"/>
      <c r="BF3" s="61"/>
      <c r="BG3" s="62" t="s">
        <v>79</v>
      </c>
      <c r="BH3" s="62"/>
      <c r="BI3" s="62"/>
      <c r="BJ3" s="62"/>
      <c r="BK3" s="62" t="s">
        <v>80</v>
      </c>
      <c r="BL3" s="62"/>
      <c r="BM3" s="62"/>
      <c r="BN3" s="62"/>
      <c r="BO3" s="61" t="s">
        <v>88</v>
      </c>
      <c r="BP3" s="61"/>
      <c r="BQ3" s="61"/>
      <c r="BR3" s="61"/>
      <c r="BS3" s="62" t="s">
        <v>89</v>
      </c>
      <c r="BT3" s="62"/>
      <c r="BU3" s="62"/>
      <c r="BV3" s="62"/>
      <c r="BW3" s="62" t="s">
        <v>90</v>
      </c>
      <c r="BX3" s="62"/>
      <c r="BY3" s="62"/>
      <c r="BZ3" s="62"/>
      <c r="CA3" s="62" t="s">
        <v>91</v>
      </c>
      <c r="CB3" s="62"/>
      <c r="CC3" s="62"/>
      <c r="CD3" s="62"/>
      <c r="CE3" s="61" t="s">
        <v>92</v>
      </c>
      <c r="CF3" s="61"/>
      <c r="CG3" s="61"/>
      <c r="CH3" s="61"/>
      <c r="CI3" s="55" t="s">
        <v>124</v>
      </c>
      <c r="CJ3" s="56"/>
      <c r="CK3" s="56"/>
      <c r="CL3" s="57"/>
      <c r="CM3" s="55" t="s">
        <v>125</v>
      </c>
      <c r="CN3" s="56"/>
      <c r="CO3" s="56"/>
      <c r="CP3" s="57"/>
      <c r="CQ3" s="55" t="s">
        <v>126</v>
      </c>
      <c r="CR3" s="56"/>
      <c r="CS3" s="56"/>
      <c r="CT3" s="57"/>
      <c r="CU3" s="61" t="s">
        <v>94</v>
      </c>
      <c r="CV3" s="61"/>
      <c r="CW3" s="61"/>
      <c r="CX3" s="61"/>
      <c r="CY3" s="55" t="s">
        <v>145</v>
      </c>
      <c r="CZ3" s="56"/>
      <c r="DA3" s="56"/>
      <c r="DB3" s="57"/>
      <c r="DC3" s="55" t="s">
        <v>96</v>
      </c>
      <c r="DD3" s="56"/>
      <c r="DE3" s="56"/>
      <c r="DF3" s="57"/>
      <c r="DG3" s="55" t="s">
        <v>166</v>
      </c>
      <c r="DH3" s="56"/>
      <c r="DI3" s="56"/>
      <c r="DJ3" s="57"/>
      <c r="DK3" s="55" t="s">
        <v>97</v>
      </c>
      <c r="DL3" s="56"/>
      <c r="DM3" s="56"/>
      <c r="DN3" s="57"/>
      <c r="DO3" s="55" t="s">
        <v>98</v>
      </c>
      <c r="DP3" s="56"/>
      <c r="DQ3" s="56"/>
      <c r="DR3" s="57"/>
      <c r="DS3" s="55" t="s">
        <v>127</v>
      </c>
      <c r="DT3" s="56"/>
      <c r="DU3" s="56"/>
      <c r="DV3" s="57"/>
      <c r="DW3" s="55" t="s">
        <v>128</v>
      </c>
      <c r="DX3" s="56"/>
      <c r="DY3" s="56"/>
      <c r="DZ3" s="57"/>
      <c r="EA3" s="55" t="s">
        <v>99</v>
      </c>
      <c r="EB3" s="56"/>
      <c r="EC3" s="56"/>
      <c r="ED3" s="57"/>
      <c r="EE3" s="55" t="s">
        <v>129</v>
      </c>
      <c r="EF3" s="56"/>
      <c r="EG3" s="56"/>
      <c r="EH3" s="57"/>
      <c r="EI3" s="55" t="s">
        <v>130</v>
      </c>
      <c r="EJ3" s="56"/>
      <c r="EK3" s="56"/>
      <c r="EL3" s="57"/>
      <c r="EM3" s="55" t="s">
        <v>131</v>
      </c>
      <c r="EN3" s="56"/>
      <c r="EO3" s="56"/>
      <c r="EP3" s="57"/>
      <c r="EQ3" s="55" t="s">
        <v>132</v>
      </c>
      <c r="ER3" s="56"/>
      <c r="ES3" s="56"/>
      <c r="ET3" s="57"/>
      <c r="EU3" s="55" t="s">
        <v>151</v>
      </c>
      <c r="EV3" s="56"/>
      <c r="EW3" s="56"/>
      <c r="EX3" s="57"/>
      <c r="EY3" s="55" t="s">
        <v>163</v>
      </c>
      <c r="EZ3" s="56"/>
      <c r="FA3" s="56"/>
      <c r="FB3" s="57"/>
      <c r="FC3" s="52" t="s">
        <v>155</v>
      </c>
      <c r="FD3" s="53"/>
      <c r="FE3" s="53"/>
      <c r="FF3" s="54"/>
    </row>
    <row r="4" spans="1:162" ht="12.75">
      <c r="A4" s="62"/>
      <c r="B4" s="61"/>
      <c r="C4" s="58" t="s">
        <v>58</v>
      </c>
      <c r="D4" s="59"/>
      <c r="E4" s="59"/>
      <c r="F4" s="60"/>
      <c r="G4" s="58" t="s">
        <v>13</v>
      </c>
      <c r="H4" s="59"/>
      <c r="I4" s="59"/>
      <c r="J4" s="60"/>
      <c r="K4" s="51" t="s">
        <v>18</v>
      </c>
      <c r="L4" s="51"/>
      <c r="M4" s="51"/>
      <c r="N4" s="51"/>
      <c r="O4" s="58" t="s">
        <v>17</v>
      </c>
      <c r="P4" s="59"/>
      <c r="Q4" s="59"/>
      <c r="R4" s="60"/>
      <c r="S4" s="58" t="s">
        <v>19</v>
      </c>
      <c r="T4" s="59"/>
      <c r="U4" s="59"/>
      <c r="V4" s="60"/>
      <c r="W4" s="51" t="s">
        <v>14</v>
      </c>
      <c r="X4" s="51"/>
      <c r="Y4" s="51"/>
      <c r="Z4" s="51"/>
      <c r="AA4" s="51" t="s">
        <v>15</v>
      </c>
      <c r="AB4" s="51"/>
      <c r="AC4" s="51"/>
      <c r="AD4" s="51"/>
      <c r="AE4" s="51" t="s">
        <v>16</v>
      </c>
      <c r="AF4" s="51"/>
      <c r="AG4" s="51"/>
      <c r="AH4" s="51"/>
      <c r="AI4" s="58" t="s">
        <v>21</v>
      </c>
      <c r="AJ4" s="59"/>
      <c r="AK4" s="59"/>
      <c r="AL4" s="60"/>
      <c r="AM4" s="51" t="s">
        <v>22</v>
      </c>
      <c r="AN4" s="51"/>
      <c r="AO4" s="51"/>
      <c r="AP4" s="51"/>
      <c r="AQ4" s="51" t="s">
        <v>23</v>
      </c>
      <c r="AR4" s="51"/>
      <c r="AS4" s="51"/>
      <c r="AT4" s="51"/>
      <c r="AU4" s="58" t="s">
        <v>154</v>
      </c>
      <c r="AV4" s="59"/>
      <c r="AW4" s="59"/>
      <c r="AX4" s="60"/>
      <c r="AY4" s="51" t="s">
        <v>24</v>
      </c>
      <c r="AZ4" s="51"/>
      <c r="BA4" s="51"/>
      <c r="BB4" s="51"/>
      <c r="BC4" s="51" t="s">
        <v>25</v>
      </c>
      <c r="BD4" s="51"/>
      <c r="BE4" s="51"/>
      <c r="BF4" s="51"/>
      <c r="BG4" s="51" t="s">
        <v>27</v>
      </c>
      <c r="BH4" s="51"/>
      <c r="BI4" s="51"/>
      <c r="BJ4" s="51"/>
      <c r="BK4" s="51" t="s">
        <v>28</v>
      </c>
      <c r="BL4" s="51"/>
      <c r="BM4" s="51"/>
      <c r="BN4" s="51"/>
      <c r="BO4" s="61">
        <v>4030</v>
      </c>
      <c r="BP4" s="61"/>
      <c r="BQ4" s="61"/>
      <c r="BR4" s="61"/>
      <c r="BS4" s="61">
        <v>4040</v>
      </c>
      <c r="BT4" s="61"/>
      <c r="BU4" s="61"/>
      <c r="BV4" s="61"/>
      <c r="BW4" s="61">
        <v>4060</v>
      </c>
      <c r="BX4" s="61"/>
      <c r="BY4" s="61"/>
      <c r="BZ4" s="61"/>
      <c r="CA4" s="61" t="s">
        <v>33</v>
      </c>
      <c r="CB4" s="61"/>
      <c r="CC4" s="61"/>
      <c r="CD4" s="61"/>
      <c r="CE4" s="61">
        <v>5000</v>
      </c>
      <c r="CF4" s="61"/>
      <c r="CG4" s="61"/>
      <c r="CH4" s="61"/>
      <c r="CI4" s="52">
        <v>6011</v>
      </c>
      <c r="CJ4" s="53"/>
      <c r="CK4" s="53"/>
      <c r="CL4" s="54"/>
      <c r="CM4" s="52">
        <v>6013</v>
      </c>
      <c r="CN4" s="53"/>
      <c r="CO4" s="53"/>
      <c r="CP4" s="54"/>
      <c r="CQ4" s="61">
        <v>6020</v>
      </c>
      <c r="CR4" s="61"/>
      <c r="CS4" s="61"/>
      <c r="CT4" s="61"/>
      <c r="CU4" s="61">
        <v>6030</v>
      </c>
      <c r="CV4" s="61"/>
      <c r="CW4" s="61"/>
      <c r="CX4" s="61"/>
      <c r="CY4" s="52">
        <v>7310</v>
      </c>
      <c r="CZ4" s="53"/>
      <c r="DA4" s="53"/>
      <c r="DB4" s="54"/>
      <c r="DC4" s="61">
        <v>7350</v>
      </c>
      <c r="DD4" s="61"/>
      <c r="DE4" s="61"/>
      <c r="DF4" s="61"/>
      <c r="DG4" s="52">
        <v>7360</v>
      </c>
      <c r="DH4" s="53"/>
      <c r="DI4" s="53"/>
      <c r="DJ4" s="54"/>
      <c r="DK4" s="61">
        <v>7370</v>
      </c>
      <c r="DL4" s="61"/>
      <c r="DM4" s="61"/>
      <c r="DN4" s="61"/>
      <c r="DO4" s="52">
        <v>7461</v>
      </c>
      <c r="DP4" s="53"/>
      <c r="DQ4" s="53"/>
      <c r="DR4" s="54"/>
      <c r="DS4" s="61">
        <v>7650</v>
      </c>
      <c r="DT4" s="61"/>
      <c r="DU4" s="61"/>
      <c r="DV4" s="61"/>
      <c r="DW4" s="61">
        <v>7691</v>
      </c>
      <c r="DX4" s="61"/>
      <c r="DY4" s="61"/>
      <c r="DZ4" s="61"/>
      <c r="EA4" s="52">
        <v>7693</v>
      </c>
      <c r="EB4" s="53"/>
      <c r="EC4" s="53"/>
      <c r="ED4" s="54"/>
      <c r="EE4" s="61">
        <v>7700</v>
      </c>
      <c r="EF4" s="61"/>
      <c r="EG4" s="61"/>
      <c r="EH4" s="61"/>
      <c r="EI4" s="61">
        <v>8311</v>
      </c>
      <c r="EJ4" s="61"/>
      <c r="EK4" s="61"/>
      <c r="EL4" s="61"/>
      <c r="EM4" s="61">
        <v>8330</v>
      </c>
      <c r="EN4" s="61"/>
      <c r="EO4" s="61"/>
      <c r="EP4" s="61"/>
      <c r="EQ4" s="61">
        <v>8340</v>
      </c>
      <c r="ER4" s="61"/>
      <c r="ES4" s="61"/>
      <c r="ET4" s="61"/>
      <c r="EU4" s="61">
        <v>9720</v>
      </c>
      <c r="EV4" s="61"/>
      <c r="EW4" s="61"/>
      <c r="EX4" s="61"/>
      <c r="EY4" s="52">
        <v>9750</v>
      </c>
      <c r="EZ4" s="53"/>
      <c r="FA4" s="53"/>
      <c r="FB4" s="54"/>
      <c r="FC4" s="4"/>
      <c r="FD4" s="4"/>
      <c r="FE4" s="4"/>
      <c r="FF4" s="4"/>
    </row>
    <row r="5" spans="1:162" ht="51.75" customHeight="1">
      <c r="A5" s="62"/>
      <c r="B5" s="61"/>
      <c r="C5" s="2" t="s">
        <v>8</v>
      </c>
      <c r="D5" s="2" t="s">
        <v>9</v>
      </c>
      <c r="E5" s="3" t="s">
        <v>12</v>
      </c>
      <c r="F5" s="3" t="s">
        <v>11</v>
      </c>
      <c r="G5" s="2" t="s">
        <v>8</v>
      </c>
      <c r="H5" s="2" t="s">
        <v>9</v>
      </c>
      <c r="I5" s="3" t="s">
        <v>12</v>
      </c>
      <c r="J5" s="3" t="s">
        <v>11</v>
      </c>
      <c r="K5" s="2" t="s">
        <v>8</v>
      </c>
      <c r="L5" s="2" t="s">
        <v>9</v>
      </c>
      <c r="M5" s="3" t="s">
        <v>12</v>
      </c>
      <c r="N5" s="3" t="s">
        <v>11</v>
      </c>
      <c r="O5" s="2" t="s">
        <v>8</v>
      </c>
      <c r="P5" s="2" t="s">
        <v>9</v>
      </c>
      <c r="Q5" s="3" t="s">
        <v>12</v>
      </c>
      <c r="R5" s="3" t="s">
        <v>11</v>
      </c>
      <c r="S5" s="2" t="s">
        <v>8</v>
      </c>
      <c r="T5" s="2" t="s">
        <v>9</v>
      </c>
      <c r="U5" s="3" t="s">
        <v>12</v>
      </c>
      <c r="V5" s="3" t="s">
        <v>11</v>
      </c>
      <c r="W5" s="2" t="s">
        <v>8</v>
      </c>
      <c r="X5" s="2" t="s">
        <v>9</v>
      </c>
      <c r="Y5" s="3" t="s">
        <v>12</v>
      </c>
      <c r="Z5" s="3" t="s">
        <v>11</v>
      </c>
      <c r="AA5" s="2" t="s">
        <v>8</v>
      </c>
      <c r="AB5" s="2" t="s">
        <v>9</v>
      </c>
      <c r="AC5" s="3" t="s">
        <v>12</v>
      </c>
      <c r="AD5" s="3" t="s">
        <v>11</v>
      </c>
      <c r="AE5" s="2" t="s">
        <v>8</v>
      </c>
      <c r="AF5" s="2" t="s">
        <v>9</v>
      </c>
      <c r="AG5" s="3" t="s">
        <v>12</v>
      </c>
      <c r="AH5" s="3" t="s">
        <v>11</v>
      </c>
      <c r="AI5" s="2" t="s">
        <v>8</v>
      </c>
      <c r="AJ5" s="2" t="s">
        <v>9</v>
      </c>
      <c r="AK5" s="3" t="s">
        <v>12</v>
      </c>
      <c r="AL5" s="3" t="s">
        <v>11</v>
      </c>
      <c r="AM5" s="2" t="s">
        <v>8</v>
      </c>
      <c r="AN5" s="2" t="s">
        <v>9</v>
      </c>
      <c r="AO5" s="3" t="s">
        <v>12</v>
      </c>
      <c r="AP5" s="3" t="s">
        <v>11</v>
      </c>
      <c r="AQ5" s="2" t="s">
        <v>8</v>
      </c>
      <c r="AR5" s="2" t="s">
        <v>9</v>
      </c>
      <c r="AS5" s="3" t="s">
        <v>12</v>
      </c>
      <c r="AT5" s="3" t="s">
        <v>11</v>
      </c>
      <c r="AU5" s="2" t="s">
        <v>8</v>
      </c>
      <c r="AV5" s="2" t="s">
        <v>9</v>
      </c>
      <c r="AW5" s="3" t="s">
        <v>12</v>
      </c>
      <c r="AX5" s="3" t="s">
        <v>11</v>
      </c>
      <c r="AY5" s="2" t="s">
        <v>8</v>
      </c>
      <c r="AZ5" s="2" t="s">
        <v>9</v>
      </c>
      <c r="BA5" s="3" t="s">
        <v>12</v>
      </c>
      <c r="BB5" s="3" t="s">
        <v>11</v>
      </c>
      <c r="BC5" s="2" t="s">
        <v>8</v>
      </c>
      <c r="BD5" s="2" t="s">
        <v>9</v>
      </c>
      <c r="BE5" s="3" t="s">
        <v>12</v>
      </c>
      <c r="BF5" s="3" t="s">
        <v>11</v>
      </c>
      <c r="BG5" s="2" t="s">
        <v>8</v>
      </c>
      <c r="BH5" s="2" t="s">
        <v>9</v>
      </c>
      <c r="BI5" s="3" t="s">
        <v>12</v>
      </c>
      <c r="BJ5" s="3" t="s">
        <v>11</v>
      </c>
      <c r="BK5" s="2" t="s">
        <v>8</v>
      </c>
      <c r="BL5" s="2" t="s">
        <v>9</v>
      </c>
      <c r="BM5" s="3" t="s">
        <v>12</v>
      </c>
      <c r="BN5" s="3" t="s">
        <v>11</v>
      </c>
      <c r="BO5" s="2" t="s">
        <v>8</v>
      </c>
      <c r="BP5" s="2" t="s">
        <v>9</v>
      </c>
      <c r="BQ5" s="3" t="s">
        <v>12</v>
      </c>
      <c r="BR5" s="3" t="s">
        <v>11</v>
      </c>
      <c r="BS5" s="2" t="s">
        <v>8</v>
      </c>
      <c r="BT5" s="2" t="s">
        <v>9</v>
      </c>
      <c r="BU5" s="3" t="s">
        <v>12</v>
      </c>
      <c r="BV5" s="3" t="s">
        <v>11</v>
      </c>
      <c r="BW5" s="2" t="s">
        <v>8</v>
      </c>
      <c r="BX5" s="2" t="s">
        <v>9</v>
      </c>
      <c r="BY5" s="3" t="s">
        <v>12</v>
      </c>
      <c r="BZ5" s="3" t="s">
        <v>11</v>
      </c>
      <c r="CA5" s="2" t="s">
        <v>8</v>
      </c>
      <c r="CB5" s="2" t="s">
        <v>9</v>
      </c>
      <c r="CC5" s="3" t="s">
        <v>12</v>
      </c>
      <c r="CD5" s="3" t="s">
        <v>11</v>
      </c>
      <c r="CE5" s="2" t="s">
        <v>8</v>
      </c>
      <c r="CF5" s="2" t="s">
        <v>9</v>
      </c>
      <c r="CG5" s="3" t="s">
        <v>12</v>
      </c>
      <c r="CH5" s="3" t="s">
        <v>11</v>
      </c>
      <c r="CI5" s="2" t="s">
        <v>8</v>
      </c>
      <c r="CJ5" s="2" t="s">
        <v>9</v>
      </c>
      <c r="CK5" s="3" t="s">
        <v>12</v>
      </c>
      <c r="CL5" s="3" t="s">
        <v>11</v>
      </c>
      <c r="CM5" s="2" t="s">
        <v>8</v>
      </c>
      <c r="CN5" s="2" t="s">
        <v>9</v>
      </c>
      <c r="CO5" s="3" t="s">
        <v>12</v>
      </c>
      <c r="CP5" s="3" t="s">
        <v>11</v>
      </c>
      <c r="CQ5" s="2" t="s">
        <v>8</v>
      </c>
      <c r="CR5" s="2" t="s">
        <v>9</v>
      </c>
      <c r="CS5" s="3" t="s">
        <v>12</v>
      </c>
      <c r="CT5" s="3" t="s">
        <v>11</v>
      </c>
      <c r="CU5" s="2" t="s">
        <v>8</v>
      </c>
      <c r="CV5" s="2" t="s">
        <v>9</v>
      </c>
      <c r="CW5" s="3" t="s">
        <v>12</v>
      </c>
      <c r="CX5" s="3" t="s">
        <v>11</v>
      </c>
      <c r="CY5" s="2" t="s">
        <v>8</v>
      </c>
      <c r="CZ5" s="2" t="s">
        <v>9</v>
      </c>
      <c r="DA5" s="3" t="s">
        <v>12</v>
      </c>
      <c r="DB5" s="3" t="s">
        <v>11</v>
      </c>
      <c r="DC5" s="2" t="s">
        <v>8</v>
      </c>
      <c r="DD5" s="2" t="s">
        <v>9</v>
      </c>
      <c r="DE5" s="3" t="s">
        <v>12</v>
      </c>
      <c r="DF5" s="3" t="s">
        <v>11</v>
      </c>
      <c r="DG5" s="2" t="s">
        <v>8</v>
      </c>
      <c r="DH5" s="2" t="s">
        <v>9</v>
      </c>
      <c r="DI5" s="3" t="s">
        <v>12</v>
      </c>
      <c r="DJ5" s="3" t="s">
        <v>11</v>
      </c>
      <c r="DK5" s="2" t="s">
        <v>8</v>
      </c>
      <c r="DL5" s="2" t="s">
        <v>9</v>
      </c>
      <c r="DM5" s="3" t="s">
        <v>12</v>
      </c>
      <c r="DN5" s="3" t="s">
        <v>11</v>
      </c>
      <c r="DO5" s="2" t="s">
        <v>8</v>
      </c>
      <c r="DP5" s="2" t="s">
        <v>9</v>
      </c>
      <c r="DQ5" s="3" t="s">
        <v>12</v>
      </c>
      <c r="DR5" s="3" t="s">
        <v>11</v>
      </c>
      <c r="DS5" s="2" t="s">
        <v>8</v>
      </c>
      <c r="DT5" s="2" t="s">
        <v>9</v>
      </c>
      <c r="DU5" s="3" t="s">
        <v>12</v>
      </c>
      <c r="DV5" s="3" t="s">
        <v>11</v>
      </c>
      <c r="DW5" s="2" t="s">
        <v>8</v>
      </c>
      <c r="DX5" s="2" t="s">
        <v>9</v>
      </c>
      <c r="DY5" s="3" t="s">
        <v>12</v>
      </c>
      <c r="DZ5" s="3" t="s">
        <v>11</v>
      </c>
      <c r="EA5" s="2" t="s">
        <v>8</v>
      </c>
      <c r="EB5" s="2" t="s">
        <v>9</v>
      </c>
      <c r="EC5" s="3" t="s">
        <v>12</v>
      </c>
      <c r="ED5" s="3" t="s">
        <v>11</v>
      </c>
      <c r="EE5" s="2" t="s">
        <v>8</v>
      </c>
      <c r="EF5" s="2" t="s">
        <v>9</v>
      </c>
      <c r="EG5" s="3" t="s">
        <v>12</v>
      </c>
      <c r="EH5" s="3" t="s">
        <v>11</v>
      </c>
      <c r="EI5" s="2" t="s">
        <v>8</v>
      </c>
      <c r="EJ5" s="2" t="s">
        <v>9</v>
      </c>
      <c r="EK5" s="3" t="s">
        <v>12</v>
      </c>
      <c r="EL5" s="3" t="s">
        <v>11</v>
      </c>
      <c r="EM5" s="2" t="s">
        <v>8</v>
      </c>
      <c r="EN5" s="2" t="s">
        <v>9</v>
      </c>
      <c r="EO5" s="3" t="s">
        <v>12</v>
      </c>
      <c r="EP5" s="3" t="s">
        <v>11</v>
      </c>
      <c r="EQ5" s="2" t="s">
        <v>8</v>
      </c>
      <c r="ER5" s="2" t="s">
        <v>9</v>
      </c>
      <c r="ES5" s="3" t="s">
        <v>12</v>
      </c>
      <c r="ET5" s="3" t="s">
        <v>11</v>
      </c>
      <c r="EU5" s="2" t="s">
        <v>8</v>
      </c>
      <c r="EV5" s="2" t="s">
        <v>9</v>
      </c>
      <c r="EW5" s="3" t="s">
        <v>12</v>
      </c>
      <c r="EX5" s="3" t="s">
        <v>11</v>
      </c>
      <c r="EY5" s="2" t="s">
        <v>8</v>
      </c>
      <c r="EZ5" s="2" t="s">
        <v>9</v>
      </c>
      <c r="FA5" s="3" t="s">
        <v>12</v>
      </c>
      <c r="FB5" s="3" t="s">
        <v>11</v>
      </c>
      <c r="FC5" s="2" t="s">
        <v>8</v>
      </c>
      <c r="FD5" s="2" t="s">
        <v>9</v>
      </c>
      <c r="FE5" s="3" t="s">
        <v>12</v>
      </c>
      <c r="FF5" s="3" t="s">
        <v>11</v>
      </c>
    </row>
    <row r="6" spans="1:162" s="38" customFormat="1" ht="24" customHeight="1">
      <c r="A6" s="11">
        <v>1</v>
      </c>
      <c r="B6" s="37" t="s">
        <v>2</v>
      </c>
      <c r="C6" s="11"/>
      <c r="D6" s="11"/>
      <c r="E6" s="10">
        <f>C6-D6</f>
        <v>0</v>
      </c>
      <c r="F6" s="9" t="e">
        <f>D6/C6*100</f>
        <v>#DIV/0!</v>
      </c>
      <c r="G6" s="15">
        <v>28.09</v>
      </c>
      <c r="H6" s="15">
        <v>0</v>
      </c>
      <c r="I6" s="15">
        <f>G6-H6</f>
        <v>28.09</v>
      </c>
      <c r="J6" s="12">
        <f>H6/G6*100</f>
        <v>0</v>
      </c>
      <c r="K6" s="11"/>
      <c r="L6" s="11"/>
      <c r="M6" s="11"/>
      <c r="N6" s="11"/>
      <c r="O6" s="11">
        <v>360.5</v>
      </c>
      <c r="P6" s="11"/>
      <c r="Q6" s="15">
        <f>O6-P6</f>
        <v>360.5</v>
      </c>
      <c r="R6" s="9">
        <f>P6/O6*100</f>
        <v>0</v>
      </c>
      <c r="S6" s="11"/>
      <c r="T6" s="11"/>
      <c r="U6" s="21">
        <f>S6-T6</f>
        <v>0</v>
      </c>
      <c r="V6" s="10"/>
      <c r="W6" s="10"/>
      <c r="X6" s="10"/>
      <c r="Y6" s="21">
        <f>W6-X6</f>
        <v>0</v>
      </c>
      <c r="Z6" s="11"/>
      <c r="AA6" s="11"/>
      <c r="AB6" s="11"/>
      <c r="AC6" s="21">
        <f>AA6-AB6</f>
        <v>0</v>
      </c>
      <c r="AD6" s="10"/>
      <c r="AE6" s="10"/>
      <c r="AF6" s="10"/>
      <c r="AG6" s="21">
        <f>AE6-AF6</f>
        <v>0</v>
      </c>
      <c r="AH6" s="11"/>
      <c r="AI6" s="11"/>
      <c r="AJ6" s="11"/>
      <c r="AK6" s="10">
        <f>AI6-AJ6</f>
        <v>0</v>
      </c>
      <c r="AL6" s="10" t="e">
        <f>AJ6/AI6*100</f>
        <v>#DIV/0!</v>
      </c>
      <c r="AM6" s="11"/>
      <c r="AN6" s="11"/>
      <c r="AO6" s="21">
        <f>AM6-AN6</f>
        <v>0</v>
      </c>
      <c r="AP6" s="10" t="e">
        <f>AN6/AM6*100</f>
        <v>#DIV/0!</v>
      </c>
      <c r="AQ6" s="10"/>
      <c r="AR6" s="10"/>
      <c r="AS6" s="21">
        <f>AQ6-AR6</f>
        <v>0</v>
      </c>
      <c r="AT6" s="10" t="e">
        <f>AR6/AQ6*100</f>
        <v>#DIV/0!</v>
      </c>
      <c r="AU6" s="10"/>
      <c r="AV6" s="10"/>
      <c r="AW6" s="21">
        <f>AU6-AV6</f>
        <v>0</v>
      </c>
      <c r="AX6" s="10" t="e">
        <f>AV6/AU6*100</f>
        <v>#DIV/0!</v>
      </c>
      <c r="AY6" s="11"/>
      <c r="AZ6" s="11"/>
      <c r="BA6" s="21">
        <f aca="true" t="shared" si="0" ref="BA6:BA11">AY6-AZ6</f>
        <v>0</v>
      </c>
      <c r="BB6" s="10" t="e">
        <f aca="true" t="shared" si="1" ref="BB6:BB11">AZ6/AY6*100</f>
        <v>#DIV/0!</v>
      </c>
      <c r="BC6" s="10"/>
      <c r="BD6" s="10"/>
      <c r="BE6" s="21">
        <f>BC6-BD6</f>
        <v>0</v>
      </c>
      <c r="BF6" s="10" t="e">
        <f>BD6/BC6*100</f>
        <v>#DIV/0!</v>
      </c>
      <c r="BG6" s="10"/>
      <c r="BH6" s="10"/>
      <c r="BI6" s="21">
        <f>BG6-BH6</f>
        <v>0</v>
      </c>
      <c r="BJ6" s="10" t="e">
        <f>BH6/BG6*100</f>
        <v>#DIV/0!</v>
      </c>
      <c r="BK6" s="11"/>
      <c r="BL6" s="11"/>
      <c r="BM6" s="21">
        <f>BK6-BL6</f>
        <v>0</v>
      </c>
      <c r="BN6" s="10" t="e">
        <f>BL6/BK6*100</f>
        <v>#DIV/0!</v>
      </c>
      <c r="BO6" s="10"/>
      <c r="BP6" s="10"/>
      <c r="BQ6" s="21">
        <f>BO6-BP6</f>
        <v>0</v>
      </c>
      <c r="BR6" s="10" t="e">
        <f>BP6/BO6*100</f>
        <v>#DIV/0!</v>
      </c>
      <c r="BS6" s="11"/>
      <c r="BT6" s="11"/>
      <c r="BU6" s="21">
        <f>BS6-BT6</f>
        <v>0</v>
      </c>
      <c r="BV6" s="10" t="e">
        <f>BT6/BS6*100</f>
        <v>#DIV/0!</v>
      </c>
      <c r="BW6" s="10"/>
      <c r="BX6" s="10"/>
      <c r="BY6" s="21">
        <f aca="true" t="shared" si="2" ref="BY6:BY11">BW6-BX6</f>
        <v>0</v>
      </c>
      <c r="BZ6" s="10" t="e">
        <f aca="true" t="shared" si="3" ref="BZ6:BZ11">BX6/BW6*100</f>
        <v>#DIV/0!</v>
      </c>
      <c r="CA6" s="11"/>
      <c r="CB6" s="11"/>
      <c r="CC6" s="21">
        <f>CA6-CB6</f>
        <v>0</v>
      </c>
      <c r="CD6" s="10" t="e">
        <f>CB6/CA6*100</f>
        <v>#DIV/0!</v>
      </c>
      <c r="CE6" s="10"/>
      <c r="CF6" s="10"/>
      <c r="CG6" s="21">
        <f>CE6-CF6</f>
        <v>0</v>
      </c>
      <c r="CH6" s="10" t="e">
        <f>CF6/CE6*100</f>
        <v>#DIV/0!</v>
      </c>
      <c r="CI6" s="10"/>
      <c r="CJ6" s="10"/>
      <c r="CK6" s="21">
        <f>CI6-CJ6</f>
        <v>0</v>
      </c>
      <c r="CL6" s="10" t="e">
        <f>CJ6/CI6*100</f>
        <v>#DIV/0!</v>
      </c>
      <c r="CM6" s="10"/>
      <c r="CN6" s="10"/>
      <c r="CO6" s="21">
        <f>CM6-CN6</f>
        <v>0</v>
      </c>
      <c r="CP6" s="10" t="e">
        <f>CN6/CM6*100</f>
        <v>#DIV/0!</v>
      </c>
      <c r="CQ6" s="11"/>
      <c r="CR6" s="11"/>
      <c r="CS6" s="21">
        <f>CQ6-CR6</f>
        <v>0</v>
      </c>
      <c r="CT6" s="10" t="e">
        <f>CR6/CQ6*100</f>
        <v>#DIV/0!</v>
      </c>
      <c r="CU6" s="10"/>
      <c r="CV6" s="10"/>
      <c r="CW6" s="21">
        <f aca="true" t="shared" si="4" ref="CW6:CW11">CU6-CV6</f>
        <v>0</v>
      </c>
      <c r="CX6" s="10" t="e">
        <f>CV6/CU6*100</f>
        <v>#DIV/0!</v>
      </c>
      <c r="CY6" s="11"/>
      <c r="CZ6" s="11"/>
      <c r="DA6" s="21">
        <f aca="true" t="shared" si="5" ref="DA6:DA12">CY6-CZ6</f>
        <v>0</v>
      </c>
      <c r="DB6" s="10" t="e">
        <f>CZ6/CY6*100</f>
        <v>#DIV/0!</v>
      </c>
      <c r="DC6" s="10"/>
      <c r="DD6" s="10"/>
      <c r="DE6" s="21">
        <f aca="true" t="shared" si="6" ref="DE6:DE12">DC6-DD6</f>
        <v>0</v>
      </c>
      <c r="DF6" s="10" t="e">
        <f>DD6/DC6*100</f>
        <v>#DIV/0!</v>
      </c>
      <c r="DG6" s="10"/>
      <c r="DH6" s="10"/>
      <c r="DI6" s="10">
        <f>DG6-DH6</f>
        <v>0</v>
      </c>
      <c r="DJ6" s="10" t="e">
        <f>DH6/DG6-100</f>
        <v>#DIV/0!</v>
      </c>
      <c r="DK6" s="10"/>
      <c r="DL6" s="10"/>
      <c r="DM6" s="21">
        <f aca="true" t="shared" si="7" ref="DM6:DM12">DK6-DL6</f>
        <v>0</v>
      </c>
      <c r="DN6" s="10" t="e">
        <f>DL6/DK6*100</f>
        <v>#DIV/0!</v>
      </c>
      <c r="DO6" s="10"/>
      <c r="DP6" s="10"/>
      <c r="DQ6" s="21">
        <f aca="true" t="shared" si="8" ref="DQ6:DQ12">DO6-DP6</f>
        <v>0</v>
      </c>
      <c r="DR6" s="10" t="e">
        <f>DP6/DO6*100</f>
        <v>#DIV/0!</v>
      </c>
      <c r="DS6" s="11"/>
      <c r="DT6" s="11"/>
      <c r="DU6" s="21">
        <f aca="true" t="shared" si="9" ref="DU6:DU12">DS6-DT6</f>
        <v>0</v>
      </c>
      <c r="DV6" s="10" t="e">
        <f>DT6/DS6*100</f>
        <v>#DIV/0!</v>
      </c>
      <c r="DW6" s="10"/>
      <c r="DX6" s="10"/>
      <c r="DY6" s="21">
        <f aca="true" t="shared" si="10" ref="DY6:DY12">DW6-DX6</f>
        <v>0</v>
      </c>
      <c r="DZ6" s="10" t="e">
        <f>DX6/DW6*100</f>
        <v>#DIV/0!</v>
      </c>
      <c r="EA6" s="10"/>
      <c r="EB6" s="21"/>
      <c r="EC6" s="21">
        <f aca="true" t="shared" si="11" ref="EC6:EC12">EA6-EB6</f>
        <v>0</v>
      </c>
      <c r="ED6" s="10" t="e">
        <f>EB6/EA6*100</f>
        <v>#DIV/0!</v>
      </c>
      <c r="EE6" s="11"/>
      <c r="EF6" s="11"/>
      <c r="EG6" s="21">
        <f aca="true" t="shared" si="12" ref="EG6:EG12">EE6-EF6</f>
        <v>0</v>
      </c>
      <c r="EH6" s="10" t="e">
        <f>EF6/EE6*100</f>
        <v>#DIV/0!</v>
      </c>
      <c r="EI6" s="11">
        <v>378.7</v>
      </c>
      <c r="EJ6" s="11">
        <v>0</v>
      </c>
      <c r="EK6" s="15">
        <f>EI6-EJ6</f>
        <v>378.7</v>
      </c>
      <c r="EL6" s="11">
        <f>EJ6/EI6*100</f>
        <v>0</v>
      </c>
      <c r="EM6" s="11"/>
      <c r="EN6" s="15"/>
      <c r="EO6" s="21">
        <f aca="true" t="shared" si="13" ref="EO6:EO12">EM6-EN6</f>
        <v>0</v>
      </c>
      <c r="EP6" s="10" t="e">
        <f>EN6/EM6*100</f>
        <v>#DIV/0!</v>
      </c>
      <c r="EQ6" s="10"/>
      <c r="ER6" s="10"/>
      <c r="ES6" s="21">
        <f aca="true" t="shared" si="14" ref="ES6:ES11">EQ6-ER6</f>
        <v>0</v>
      </c>
      <c r="ET6" s="10" t="e">
        <f>ER6/EQ6*100</f>
        <v>#DIV/0!</v>
      </c>
      <c r="EU6" s="10"/>
      <c r="EV6" s="10"/>
      <c r="EW6" s="21">
        <f aca="true" t="shared" si="15" ref="EW6:EW11">EU6-EV6</f>
        <v>0</v>
      </c>
      <c r="EX6" s="10" t="e">
        <f>EV6/EU6*100</f>
        <v>#DIV/0!</v>
      </c>
      <c r="EY6" s="10"/>
      <c r="EZ6" s="10"/>
      <c r="FA6" s="9">
        <f aca="true" t="shared" si="16" ref="FA6:FA12">EY6-EZ6</f>
        <v>0</v>
      </c>
      <c r="FB6" s="9" t="e">
        <f>EZ6/EY6*100</f>
        <v>#DIV/0!</v>
      </c>
      <c r="FC6" s="13">
        <f>C6+G6+K6+O6+S6+W6+AA6+AE6+AM6+AQ6+AU6+AY6+BC6+BG6+BK6+BO6+BS6+BW6+CA6+CE6+CI6+CM6+CQ6+CU6+CY6+DC6+DK6+DO6+DS6+DW6+EA6+EE6+EI6+EM6+EQ6+EU6+DG6+AI6</f>
        <v>767.29</v>
      </c>
      <c r="FD6" s="13">
        <f>D6+H6+L6+P6+T6+X6+AB6+AF6+AN6+AR6+AV6+AZ6+BD6+BH6+BL6+BP6+BT6+BX6+CB6+CF6+CJ6+CN6+CR6+CV6+CZ6+DD6+DL6+DP6+DT6+DX6+EB6+EF6+EJ6+EN6+ER6+EV6+DH6+AJ6</f>
        <v>0</v>
      </c>
      <c r="FE6" s="13">
        <f>E6+I6+M6+Q6+U6+Y6+AC6+AG6+AO6+AS6+AW6+BA6+BE6+BI6+BM6+BQ6+BU6+BY6+CC6+CG6+CK6+CO6+CS6+CW6+DA6+DE6+DM6+DQ6+DU6+DY6+EC6+EG6+EK6+EO6+ES6+EW6+DI6+AK6</f>
        <v>767.29</v>
      </c>
      <c r="FF6" s="12">
        <f>FD6/FC6*100</f>
        <v>0</v>
      </c>
    </row>
    <row r="7" spans="1:162" ht="19.5" customHeight="1">
      <c r="A7" s="4">
        <v>2</v>
      </c>
      <c r="B7" s="5" t="s">
        <v>3</v>
      </c>
      <c r="C7" s="4"/>
      <c r="D7" s="4"/>
      <c r="E7" s="10">
        <f aca="true" t="shared" si="17" ref="E7:E13">C7-D7</f>
        <v>0</v>
      </c>
      <c r="F7" s="9" t="e">
        <f aca="true" t="shared" si="18" ref="F7:F13">D7/C7*100</f>
        <v>#DIV/0!</v>
      </c>
      <c r="G7" s="4">
        <v>1630.6</v>
      </c>
      <c r="H7" s="7">
        <v>516.444</v>
      </c>
      <c r="I7" s="15">
        <f aca="true" t="shared" si="19" ref="I7:I13">G7-H7</f>
        <v>1114.156</v>
      </c>
      <c r="J7" s="14">
        <f aca="true" t="shared" si="20" ref="J7:J13">H7/G7*100</f>
        <v>31.672022568379738</v>
      </c>
      <c r="K7" s="7">
        <v>2552.378</v>
      </c>
      <c r="L7" s="7">
        <v>626.928</v>
      </c>
      <c r="M7" s="7">
        <f>K7-L7</f>
        <v>1925.4500000000003</v>
      </c>
      <c r="N7" s="14">
        <f>L7/K7*100</f>
        <v>24.562506023794278</v>
      </c>
      <c r="O7" s="14"/>
      <c r="P7" s="14"/>
      <c r="Q7" s="14"/>
      <c r="R7" s="14"/>
      <c r="S7" s="4"/>
      <c r="T7" s="4"/>
      <c r="U7" s="4"/>
      <c r="V7" s="4"/>
      <c r="W7" s="7">
        <v>9193.148</v>
      </c>
      <c r="X7" s="4">
        <v>0</v>
      </c>
      <c r="Y7" s="4"/>
      <c r="Z7" s="4"/>
      <c r="AA7" s="4"/>
      <c r="AB7" s="4"/>
      <c r="AC7" s="4"/>
      <c r="AD7" s="4"/>
      <c r="AE7" s="4">
        <v>502</v>
      </c>
      <c r="AF7" s="7">
        <v>150.632</v>
      </c>
      <c r="AG7" s="7">
        <f>AE7-AF7</f>
        <v>351.368</v>
      </c>
      <c r="AH7" s="14">
        <f>AF7/AE7*100</f>
        <v>30.006374501992035</v>
      </c>
      <c r="AI7" s="14"/>
      <c r="AJ7" s="14"/>
      <c r="AK7" s="10">
        <f aca="true" t="shared" si="21" ref="AK7:AK12">AI7-AJ7</f>
        <v>0</v>
      </c>
      <c r="AL7" s="10" t="e">
        <f aca="true" t="shared" si="22" ref="AL7:AL12">AJ7/AI7*100</f>
        <v>#DIV/0!</v>
      </c>
      <c r="AM7" s="4">
        <v>0</v>
      </c>
      <c r="AN7" s="4">
        <v>7.85</v>
      </c>
      <c r="AO7" s="4"/>
      <c r="AP7" s="4"/>
      <c r="AQ7" s="4"/>
      <c r="AR7" s="4"/>
      <c r="AS7" s="4"/>
      <c r="AT7" s="4"/>
      <c r="AU7" s="10"/>
      <c r="AV7" s="10"/>
      <c r="AW7" s="10"/>
      <c r="AX7" s="10"/>
      <c r="AY7" s="7">
        <v>179.776</v>
      </c>
      <c r="AZ7" s="7"/>
      <c r="BA7" s="7">
        <f t="shared" si="0"/>
        <v>179.776</v>
      </c>
      <c r="BB7" s="9">
        <f t="shared" si="1"/>
        <v>0</v>
      </c>
      <c r="BC7" s="4">
        <v>148.813</v>
      </c>
      <c r="BD7" s="4">
        <v>140</v>
      </c>
      <c r="BE7" s="4"/>
      <c r="BF7" s="4"/>
      <c r="BG7" s="4">
        <v>58.5</v>
      </c>
      <c r="BH7" s="4"/>
      <c r="BI7" s="4">
        <f>BG7-BH7</f>
        <v>58.5</v>
      </c>
      <c r="BJ7" s="12">
        <f>BH7/BG7*100</f>
        <v>0</v>
      </c>
      <c r="BK7" s="4"/>
      <c r="BL7" s="4"/>
      <c r="BM7" s="4"/>
      <c r="BN7" s="4"/>
      <c r="BO7" s="4">
        <v>16.1</v>
      </c>
      <c r="BP7" s="7">
        <v>9.906</v>
      </c>
      <c r="BQ7" s="7">
        <f>BO7-BP7</f>
        <v>6.194000000000001</v>
      </c>
      <c r="BR7" s="14">
        <f>BP7/BO7*100</f>
        <v>61.52795031055901</v>
      </c>
      <c r="BS7" s="4"/>
      <c r="BT7" s="4"/>
      <c r="BU7" s="10"/>
      <c r="BV7" s="10"/>
      <c r="BW7" s="10"/>
      <c r="BX7" s="10"/>
      <c r="BY7" s="21">
        <f t="shared" si="2"/>
        <v>0</v>
      </c>
      <c r="BZ7" s="10" t="e">
        <f t="shared" si="3"/>
        <v>#DIV/0!</v>
      </c>
      <c r="CA7" s="4">
        <v>16.2</v>
      </c>
      <c r="CB7" s="4"/>
      <c r="CC7" s="4">
        <f>CA7-CB7</f>
        <v>16.2</v>
      </c>
      <c r="CD7" s="12">
        <f>CB7/CA7*100</f>
        <v>0</v>
      </c>
      <c r="CE7" s="4">
        <v>37</v>
      </c>
      <c r="CF7" s="7">
        <v>22.288</v>
      </c>
      <c r="CG7" s="7">
        <f>CE7-CF7</f>
        <v>14.712</v>
      </c>
      <c r="CH7" s="14">
        <f>CF7/CE7*100</f>
        <v>60.23783783783784</v>
      </c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7">
        <v>4414.389</v>
      </c>
      <c r="CV7" s="4">
        <v>4.28</v>
      </c>
      <c r="CW7" s="7">
        <f t="shared" si="4"/>
        <v>4410.109</v>
      </c>
      <c r="CX7" s="9">
        <f>CV7/CU7*100</f>
        <v>0.09695566022840307</v>
      </c>
      <c r="CY7" s="4"/>
      <c r="CZ7" s="4"/>
      <c r="DA7" s="21">
        <f t="shared" si="5"/>
        <v>0</v>
      </c>
      <c r="DB7" s="4"/>
      <c r="DC7" s="4"/>
      <c r="DD7" s="4"/>
      <c r="DE7" s="21">
        <f t="shared" si="6"/>
        <v>0</v>
      </c>
      <c r="DF7" s="4"/>
      <c r="DG7" s="4"/>
      <c r="DH7" s="4"/>
      <c r="DI7" s="10">
        <f aca="true" t="shared" si="23" ref="DI7:DI12">DG7-DH7</f>
        <v>0</v>
      </c>
      <c r="DJ7" s="10" t="e">
        <f aca="true" t="shared" si="24" ref="DJ7:DJ12">DH7/DG7-100</f>
        <v>#DIV/0!</v>
      </c>
      <c r="DK7" s="4"/>
      <c r="DL7" s="4"/>
      <c r="DM7" s="21">
        <f t="shared" si="7"/>
        <v>0</v>
      </c>
      <c r="DN7" s="4"/>
      <c r="DO7" s="7">
        <v>57.192</v>
      </c>
      <c r="DP7" s="4"/>
      <c r="DQ7" s="21">
        <f t="shared" si="8"/>
        <v>57.192</v>
      </c>
      <c r="DR7" s="4"/>
      <c r="DS7" s="4"/>
      <c r="DT7" s="4"/>
      <c r="DU7" s="21">
        <f t="shared" si="9"/>
        <v>0</v>
      </c>
      <c r="DV7" s="4"/>
      <c r="DW7" s="4"/>
      <c r="DX7" s="4"/>
      <c r="DY7" s="21">
        <f t="shared" si="10"/>
        <v>0</v>
      </c>
      <c r="DZ7" s="4"/>
      <c r="EA7" s="4"/>
      <c r="EB7" s="4"/>
      <c r="EC7" s="21">
        <f t="shared" si="11"/>
        <v>0</v>
      </c>
      <c r="ED7" s="4"/>
      <c r="EE7" s="4"/>
      <c r="EF7" s="4"/>
      <c r="EG7" s="21">
        <f t="shared" si="12"/>
        <v>0</v>
      </c>
      <c r="EH7" s="4"/>
      <c r="EI7" s="7">
        <v>232.027</v>
      </c>
      <c r="EJ7" s="7"/>
      <c r="EK7" s="7">
        <f aca="true" t="shared" si="25" ref="EK7:EK12">EI7-EJ7</f>
        <v>232.027</v>
      </c>
      <c r="EL7" s="12">
        <f>EJ7/EI7*100</f>
        <v>0</v>
      </c>
      <c r="EM7" s="4"/>
      <c r="EN7" s="4"/>
      <c r="EO7" s="7">
        <f t="shared" si="13"/>
        <v>0</v>
      </c>
      <c r="EP7" s="4"/>
      <c r="EQ7" s="4"/>
      <c r="ER7" s="4"/>
      <c r="ES7" s="21">
        <f t="shared" si="14"/>
        <v>0</v>
      </c>
      <c r="ET7" s="4"/>
      <c r="EU7" s="4"/>
      <c r="EV7" s="4"/>
      <c r="EW7" s="21">
        <f t="shared" si="15"/>
        <v>0</v>
      </c>
      <c r="EX7" s="4"/>
      <c r="EY7" s="4">
        <v>1000</v>
      </c>
      <c r="EZ7" s="4"/>
      <c r="FA7" s="12">
        <f t="shared" si="16"/>
        <v>1000</v>
      </c>
      <c r="FB7" s="12">
        <f aca="true" t="shared" si="26" ref="FB7:FB12">EZ7/EY7*100</f>
        <v>0</v>
      </c>
      <c r="FC7" s="40">
        <f>C7+G7+K7+S7+W7+AA7+AE7+AM7+AQ7+AU7+AY7+BC7+BG7+BK7+BO7+BS7+BW7+CA7+CE7+CI7+CM7+CQ7+CU7+CY7+DC7+DK7+DO7+DS7+DW7+EA7+EE7+EI7+EM7+EQ7+EU7+EY7</f>
        <v>20038.123</v>
      </c>
      <c r="FD7" s="40">
        <f>D7+H7+L7+T7+X7+AB7+AF7+AN7+AR7+AV7+AZ7+BD7+BH7+BL7+BP7+BT7+BX7+CB7+CF7+CJ7+CN7+CR7+CV7+CZ7+DD7+DL7+DP7+DT7+DX7+EB7+EF7+EJ7+EN7+ER7+EV7+EZ7</f>
        <v>1478.3279999999997</v>
      </c>
      <c r="FE7" s="40">
        <f aca="true" t="shared" si="27" ref="FE7:FE13">FC7-FD7</f>
        <v>18559.795</v>
      </c>
      <c r="FF7" s="14">
        <f aca="true" t="shared" si="28" ref="FF7:FF13">FD7/FC7*100</f>
        <v>7.377577231160822</v>
      </c>
    </row>
    <row r="8" spans="1:162" ht="19.5" customHeight="1">
      <c r="A8" s="4">
        <v>3</v>
      </c>
      <c r="B8" s="5" t="s">
        <v>4</v>
      </c>
      <c r="C8" s="4">
        <v>301</v>
      </c>
      <c r="D8" s="4"/>
      <c r="E8" s="4">
        <f t="shared" si="17"/>
        <v>301</v>
      </c>
      <c r="F8" s="9">
        <f t="shared" si="18"/>
        <v>0</v>
      </c>
      <c r="G8" s="4"/>
      <c r="H8" s="4"/>
      <c r="I8" s="10">
        <f t="shared" si="19"/>
        <v>0</v>
      </c>
      <c r="J8" s="9" t="e">
        <f t="shared" si="20"/>
        <v>#DIV/0!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7"/>
      <c r="AF8" s="7"/>
      <c r="AG8" s="21">
        <f>AE8-AF8</f>
        <v>0</v>
      </c>
      <c r="AH8" s="22" t="e">
        <f>AF8/AE8*100</f>
        <v>#DIV/0!</v>
      </c>
      <c r="AI8" s="22"/>
      <c r="AJ8" s="22"/>
      <c r="AK8" s="10">
        <f t="shared" si="21"/>
        <v>0</v>
      </c>
      <c r="AL8" s="10" t="e">
        <f t="shared" si="22"/>
        <v>#DIV/0!</v>
      </c>
      <c r="AM8" s="4"/>
      <c r="AN8" s="4"/>
      <c r="AO8" s="4"/>
      <c r="AP8" s="4"/>
      <c r="AQ8" s="4"/>
      <c r="AR8" s="4"/>
      <c r="AS8" s="4"/>
      <c r="AT8" s="4"/>
      <c r="AU8" s="10"/>
      <c r="AV8" s="10"/>
      <c r="AW8" s="10"/>
      <c r="AX8" s="10"/>
      <c r="AY8" s="7">
        <v>241.57</v>
      </c>
      <c r="AZ8" s="4"/>
      <c r="BA8" s="7">
        <f t="shared" si="0"/>
        <v>241.57</v>
      </c>
      <c r="BB8" s="9">
        <f t="shared" si="1"/>
        <v>0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20"/>
      <c r="BS8" s="4"/>
      <c r="BT8" s="4"/>
      <c r="BU8" s="10"/>
      <c r="BV8" s="10"/>
      <c r="BW8" s="10"/>
      <c r="BX8" s="10"/>
      <c r="BY8" s="21">
        <f t="shared" si="2"/>
        <v>0</v>
      </c>
      <c r="BZ8" s="10" t="e">
        <f t="shared" si="3"/>
        <v>#DIV/0!</v>
      </c>
      <c r="CA8" s="4"/>
      <c r="CB8" s="4"/>
      <c r="CC8" s="4"/>
      <c r="CD8" s="4"/>
      <c r="CE8" s="4"/>
      <c r="CF8" s="4"/>
      <c r="CG8" s="4"/>
      <c r="CH8" s="8"/>
      <c r="CI8" s="4"/>
      <c r="CJ8" s="4"/>
      <c r="CK8" s="4"/>
      <c r="CL8" s="4"/>
      <c r="CM8" s="4"/>
      <c r="CN8" s="4"/>
      <c r="CO8" s="4"/>
      <c r="CP8" s="4"/>
      <c r="CQ8" s="4">
        <v>1147.4</v>
      </c>
      <c r="CR8" s="4"/>
      <c r="CS8" s="4">
        <f>CQ8-CR8</f>
        <v>1147.4</v>
      </c>
      <c r="CT8" s="12">
        <f>CR8/CQ8*100</f>
        <v>0</v>
      </c>
      <c r="CU8" s="7">
        <v>6637.83</v>
      </c>
      <c r="CV8" s="7"/>
      <c r="CW8" s="7">
        <f t="shared" si="4"/>
        <v>6637.83</v>
      </c>
      <c r="CX8" s="9">
        <f>CV8/CU8*100</f>
        <v>0</v>
      </c>
      <c r="CY8" s="4">
        <v>10000</v>
      </c>
      <c r="CZ8" s="4"/>
      <c r="DA8" s="8">
        <f t="shared" si="5"/>
        <v>10000</v>
      </c>
      <c r="DB8" s="12">
        <f>CZ8/CY8*100</f>
        <v>0</v>
      </c>
      <c r="DC8" s="4"/>
      <c r="DD8" s="4"/>
      <c r="DE8" s="21">
        <f t="shared" si="6"/>
        <v>0</v>
      </c>
      <c r="DF8" s="4"/>
      <c r="DG8" s="4"/>
      <c r="DH8" s="4"/>
      <c r="DI8" s="10">
        <f t="shared" si="23"/>
        <v>0</v>
      </c>
      <c r="DJ8" s="10" t="e">
        <f t="shared" si="24"/>
        <v>#DIV/0!</v>
      </c>
      <c r="DK8" s="7">
        <v>13423.26</v>
      </c>
      <c r="DL8" s="7"/>
      <c r="DM8" s="7">
        <f t="shared" si="7"/>
        <v>13423.26</v>
      </c>
      <c r="DN8" s="9">
        <f>DL8/DK8*100</f>
        <v>0</v>
      </c>
      <c r="DO8" s="4"/>
      <c r="DP8" s="4"/>
      <c r="DQ8" s="21">
        <f t="shared" si="8"/>
        <v>0</v>
      </c>
      <c r="DR8" s="4"/>
      <c r="DS8" s="4"/>
      <c r="DT8" s="4"/>
      <c r="DU8" s="21">
        <f t="shared" si="9"/>
        <v>0</v>
      </c>
      <c r="DV8" s="4"/>
      <c r="DW8" s="4"/>
      <c r="DX8" s="4"/>
      <c r="DY8" s="21">
        <f t="shared" si="10"/>
        <v>0</v>
      </c>
      <c r="DZ8" s="4"/>
      <c r="EA8" s="4"/>
      <c r="EB8" s="4"/>
      <c r="EC8" s="21">
        <f t="shared" si="11"/>
        <v>0</v>
      </c>
      <c r="ED8" s="4"/>
      <c r="EE8" s="4"/>
      <c r="EF8" s="4"/>
      <c r="EG8" s="21">
        <f t="shared" si="12"/>
        <v>0</v>
      </c>
      <c r="EH8" s="4"/>
      <c r="EI8" s="4"/>
      <c r="EJ8" s="4"/>
      <c r="EK8" s="4">
        <f t="shared" si="25"/>
        <v>0</v>
      </c>
      <c r="EL8" s="4"/>
      <c r="EM8" s="4">
        <v>87</v>
      </c>
      <c r="EN8" s="4"/>
      <c r="EO8" s="7">
        <f t="shared" si="13"/>
        <v>87</v>
      </c>
      <c r="EP8" s="9">
        <f>EN8/EM8*100</f>
        <v>0</v>
      </c>
      <c r="EQ8" s="4"/>
      <c r="ER8" s="4"/>
      <c r="ES8" s="21">
        <f t="shared" si="14"/>
        <v>0</v>
      </c>
      <c r="ET8" s="4"/>
      <c r="EU8" s="4"/>
      <c r="EV8" s="4"/>
      <c r="EW8" s="21">
        <f t="shared" si="15"/>
        <v>0</v>
      </c>
      <c r="EX8" s="4"/>
      <c r="EY8" s="4"/>
      <c r="EZ8" s="12"/>
      <c r="FA8" s="9">
        <f t="shared" si="16"/>
        <v>0</v>
      </c>
      <c r="FB8" s="9" t="e">
        <f t="shared" si="26"/>
        <v>#DIV/0!</v>
      </c>
      <c r="FC8" s="40">
        <f aca="true" t="shared" si="29" ref="FC8:FD12">C8+G8+K8+S8+W8+AA8+AE8+AM8+AQ8+AU8+AY8+BC8+BG8+BK8+BO8+BS8+BW8+CA8+CE8+CI8+CM8+CQ8+CU8+CY8+DC8+DK8+DO8+DS8+DW8+EA8+EE8+EI8+EM8+EQ8+EU8+DG8+AI8</f>
        <v>31838.059999999998</v>
      </c>
      <c r="FD8" s="40">
        <f t="shared" si="29"/>
        <v>0</v>
      </c>
      <c r="FE8" s="40">
        <f t="shared" si="27"/>
        <v>31838.059999999998</v>
      </c>
      <c r="FF8" s="12">
        <f t="shared" si="28"/>
        <v>0</v>
      </c>
    </row>
    <row r="9" spans="1:162" ht="29.25" customHeight="1">
      <c r="A9" s="4">
        <v>4</v>
      </c>
      <c r="B9" s="5" t="s">
        <v>1</v>
      </c>
      <c r="C9" s="4">
        <v>725.2</v>
      </c>
      <c r="D9" s="4"/>
      <c r="E9" s="4">
        <f t="shared" si="17"/>
        <v>725.2</v>
      </c>
      <c r="F9" s="9">
        <f t="shared" si="18"/>
        <v>0</v>
      </c>
      <c r="G9" s="4">
        <v>594.2</v>
      </c>
      <c r="H9" s="4"/>
      <c r="I9" s="11">
        <f t="shared" si="19"/>
        <v>594.2</v>
      </c>
      <c r="J9" s="12">
        <f t="shared" si="20"/>
        <v>0</v>
      </c>
      <c r="K9" s="4">
        <v>191.5</v>
      </c>
      <c r="L9" s="4"/>
      <c r="M9" s="4">
        <f>K9-L9</f>
        <v>191.5</v>
      </c>
      <c r="N9" s="12">
        <f>L9/K9*100</f>
        <v>0</v>
      </c>
      <c r="O9" s="12"/>
      <c r="P9" s="12"/>
      <c r="Q9" s="12"/>
      <c r="R9" s="1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8"/>
      <c r="AJ9" s="8"/>
      <c r="AK9" s="10">
        <f t="shared" si="21"/>
        <v>0</v>
      </c>
      <c r="AL9" s="10" t="e">
        <f t="shared" si="22"/>
        <v>#DIV/0!</v>
      </c>
      <c r="AM9" s="4"/>
      <c r="AN9" s="4"/>
      <c r="AO9" s="4"/>
      <c r="AP9" s="4"/>
      <c r="AQ9" s="4"/>
      <c r="AR9" s="4"/>
      <c r="AS9" s="4"/>
      <c r="AT9" s="4"/>
      <c r="AU9" s="10"/>
      <c r="AV9" s="10"/>
      <c r="AW9" s="10"/>
      <c r="AX9" s="10"/>
      <c r="AY9" s="4">
        <v>50.6</v>
      </c>
      <c r="AZ9" s="4"/>
      <c r="BA9" s="4">
        <f t="shared" si="0"/>
        <v>50.6</v>
      </c>
      <c r="BB9" s="9">
        <f t="shared" si="1"/>
        <v>0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20"/>
      <c r="BS9" s="4"/>
      <c r="BT9" s="4"/>
      <c r="BU9" s="4"/>
      <c r="BV9" s="4"/>
      <c r="BW9" s="4">
        <v>100</v>
      </c>
      <c r="BX9" s="4"/>
      <c r="BY9" s="15">
        <f t="shared" si="2"/>
        <v>100</v>
      </c>
      <c r="BZ9" s="11">
        <f t="shared" si="3"/>
        <v>0</v>
      </c>
      <c r="CA9" s="4"/>
      <c r="CB9" s="4"/>
      <c r="CC9" s="4"/>
      <c r="CD9" s="4"/>
      <c r="CE9" s="4"/>
      <c r="CF9" s="4"/>
      <c r="CG9" s="4"/>
      <c r="CH9" s="8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7">
        <f t="shared" si="4"/>
        <v>0</v>
      </c>
      <c r="CX9" s="10"/>
      <c r="CY9" s="4"/>
      <c r="CZ9" s="4"/>
      <c r="DA9" s="21">
        <f t="shared" si="5"/>
        <v>0</v>
      </c>
      <c r="DB9" s="4"/>
      <c r="DC9" s="4"/>
      <c r="DD9" s="4"/>
      <c r="DE9" s="21">
        <f t="shared" si="6"/>
        <v>0</v>
      </c>
      <c r="DF9" s="4"/>
      <c r="DG9" s="4"/>
      <c r="DH9" s="4"/>
      <c r="DI9" s="10">
        <f t="shared" si="23"/>
        <v>0</v>
      </c>
      <c r="DJ9" s="10" t="e">
        <f t="shared" si="24"/>
        <v>#DIV/0!</v>
      </c>
      <c r="DK9" s="4"/>
      <c r="DL9" s="4"/>
      <c r="DM9" s="21">
        <f t="shared" si="7"/>
        <v>0</v>
      </c>
      <c r="DN9" s="10"/>
      <c r="DO9" s="4"/>
      <c r="DP9" s="4"/>
      <c r="DQ9" s="21">
        <f t="shared" si="8"/>
        <v>0</v>
      </c>
      <c r="DR9" s="4"/>
      <c r="DS9" s="4"/>
      <c r="DT9" s="4"/>
      <c r="DU9" s="21">
        <f t="shared" si="9"/>
        <v>0</v>
      </c>
      <c r="DV9" s="4"/>
      <c r="DW9" s="4"/>
      <c r="DX9" s="4"/>
      <c r="DY9" s="21">
        <f t="shared" si="10"/>
        <v>0</v>
      </c>
      <c r="DZ9" s="4"/>
      <c r="EA9" s="4"/>
      <c r="EB9" s="4"/>
      <c r="EC9" s="21">
        <f t="shared" si="11"/>
        <v>0</v>
      </c>
      <c r="ED9" s="4"/>
      <c r="EE9" s="4"/>
      <c r="EF9" s="4"/>
      <c r="EG9" s="21">
        <f t="shared" si="12"/>
        <v>0</v>
      </c>
      <c r="EH9" s="4"/>
      <c r="EI9" s="4"/>
      <c r="EJ9" s="4"/>
      <c r="EK9" s="4">
        <f t="shared" si="25"/>
        <v>0</v>
      </c>
      <c r="EL9" s="4"/>
      <c r="EM9" s="4"/>
      <c r="EN9" s="4"/>
      <c r="EO9" s="7">
        <f t="shared" si="13"/>
        <v>0</v>
      </c>
      <c r="EP9" s="4"/>
      <c r="EQ9" s="4">
        <v>10</v>
      </c>
      <c r="ER9" s="4"/>
      <c r="ES9" s="4">
        <f t="shared" si="14"/>
        <v>10</v>
      </c>
      <c r="ET9" s="9">
        <f>ER9/EQ9*100</f>
        <v>0</v>
      </c>
      <c r="EU9" s="4"/>
      <c r="EV9" s="4"/>
      <c r="EW9" s="21">
        <f t="shared" si="15"/>
        <v>0</v>
      </c>
      <c r="EX9" s="4"/>
      <c r="EY9" s="4"/>
      <c r="EZ9" s="4"/>
      <c r="FA9" s="9">
        <f t="shared" si="16"/>
        <v>0</v>
      </c>
      <c r="FB9" s="9" t="e">
        <f t="shared" si="26"/>
        <v>#DIV/0!</v>
      </c>
      <c r="FC9" s="40">
        <f t="shared" si="29"/>
        <v>1671.5</v>
      </c>
      <c r="FD9" s="40">
        <f t="shared" si="29"/>
        <v>0</v>
      </c>
      <c r="FE9" s="40">
        <f t="shared" si="27"/>
        <v>1671.5</v>
      </c>
      <c r="FF9" s="12">
        <f t="shared" si="28"/>
        <v>0</v>
      </c>
    </row>
    <row r="10" spans="1:162" ht="33" customHeight="1">
      <c r="A10" s="4">
        <v>5</v>
      </c>
      <c r="B10" s="5" t="s">
        <v>5</v>
      </c>
      <c r="C10" s="4">
        <v>400</v>
      </c>
      <c r="D10" s="4"/>
      <c r="E10" s="4">
        <f t="shared" si="17"/>
        <v>400</v>
      </c>
      <c r="F10" s="9">
        <f t="shared" si="18"/>
        <v>0</v>
      </c>
      <c r="G10" s="4">
        <v>5203</v>
      </c>
      <c r="H10" s="4">
        <v>164.7</v>
      </c>
      <c r="I10" s="11">
        <f t="shared" si="19"/>
        <v>5038.3</v>
      </c>
      <c r="J10" s="14">
        <f t="shared" si="20"/>
        <v>3.16548145300788</v>
      </c>
      <c r="K10" s="4">
        <v>264</v>
      </c>
      <c r="L10" s="4">
        <v>66.4</v>
      </c>
      <c r="M10" s="4">
        <f>K10-L10</f>
        <v>197.6</v>
      </c>
      <c r="N10" s="14">
        <f>L10/K10*100</f>
        <v>25.151515151515152</v>
      </c>
      <c r="O10" s="14"/>
      <c r="P10" s="14"/>
      <c r="Q10" s="14"/>
      <c r="R10" s="14"/>
      <c r="S10" s="10">
        <v>0</v>
      </c>
      <c r="T10" s="10">
        <v>0</v>
      </c>
      <c r="U10" s="10">
        <f>S10-T10</f>
        <v>0</v>
      </c>
      <c r="V10" s="22" t="e">
        <f>T10/S10*100</f>
        <v>#DIV/0!</v>
      </c>
      <c r="W10" s="4">
        <v>21000.8</v>
      </c>
      <c r="X10" s="4"/>
      <c r="Y10" s="4"/>
      <c r="Z10" s="4"/>
      <c r="AA10" s="4"/>
      <c r="AB10" s="4"/>
      <c r="AC10" s="4"/>
      <c r="AD10" s="4"/>
      <c r="AE10" s="4">
        <v>184.9</v>
      </c>
      <c r="AF10" s="4">
        <v>33.9</v>
      </c>
      <c r="AG10" s="4"/>
      <c r="AH10" s="8"/>
      <c r="AI10" s="8">
        <v>95.1</v>
      </c>
      <c r="AJ10" s="8">
        <v>95.1</v>
      </c>
      <c r="AK10" s="11">
        <f t="shared" si="21"/>
        <v>0</v>
      </c>
      <c r="AL10" s="11">
        <f t="shared" si="22"/>
        <v>100</v>
      </c>
      <c r="AM10" s="4"/>
      <c r="AN10" s="4"/>
      <c r="AO10" s="4"/>
      <c r="AP10" s="4"/>
      <c r="AQ10" s="4"/>
      <c r="AR10" s="4"/>
      <c r="AS10" s="4"/>
      <c r="AT10" s="4"/>
      <c r="AU10" s="10"/>
      <c r="AV10" s="10"/>
      <c r="AW10" s="10">
        <f>AU10-AV10</f>
        <v>0</v>
      </c>
      <c r="AX10" s="22" t="e">
        <f>AV10/AU10*100</f>
        <v>#DIV/0!</v>
      </c>
      <c r="AY10" s="4">
        <v>354.2</v>
      </c>
      <c r="AZ10" s="4"/>
      <c r="BA10" s="4">
        <f t="shared" si="0"/>
        <v>354.2</v>
      </c>
      <c r="BB10" s="9">
        <f t="shared" si="1"/>
        <v>0</v>
      </c>
      <c r="BC10" s="4">
        <v>1397.8</v>
      </c>
      <c r="BD10" s="4"/>
      <c r="BE10" s="4">
        <f>BC10-BD10</f>
        <v>1397.8</v>
      </c>
      <c r="BF10" s="12">
        <f>BD10/BC10*100</f>
        <v>0</v>
      </c>
      <c r="BG10" s="4"/>
      <c r="BH10" s="4"/>
      <c r="BI10" s="4"/>
      <c r="BJ10" s="4"/>
      <c r="BK10" s="4"/>
      <c r="BL10" s="4"/>
      <c r="BM10" s="4"/>
      <c r="BN10" s="4"/>
      <c r="BO10" s="4">
        <v>127</v>
      </c>
      <c r="BP10" s="4"/>
      <c r="BQ10" s="4">
        <f>BO10-BP10</f>
        <v>127</v>
      </c>
      <c r="BR10" s="22">
        <f>BP10/BO10*100</f>
        <v>0</v>
      </c>
      <c r="BS10" s="4"/>
      <c r="BT10" s="4"/>
      <c r="BU10" s="4"/>
      <c r="BV10" s="4"/>
      <c r="BW10" s="4"/>
      <c r="BX10" s="4"/>
      <c r="BY10" s="21">
        <f t="shared" si="2"/>
        <v>0</v>
      </c>
      <c r="BZ10" s="10" t="e">
        <f t="shared" si="3"/>
        <v>#DIV/0!</v>
      </c>
      <c r="CA10" s="4"/>
      <c r="CB10" s="4"/>
      <c r="CC10" s="4"/>
      <c r="CD10" s="4"/>
      <c r="CE10" s="4"/>
      <c r="CF10" s="4"/>
      <c r="CG10" s="4"/>
      <c r="CH10" s="8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>
        <v>49.7</v>
      </c>
      <c r="CV10" s="4"/>
      <c r="CW10" s="4">
        <f t="shared" si="4"/>
        <v>49.7</v>
      </c>
      <c r="CX10" s="9">
        <f>CV10/CU10*100</f>
        <v>0</v>
      </c>
      <c r="CY10" s="4"/>
      <c r="CZ10" s="4"/>
      <c r="DA10" s="21">
        <f t="shared" si="5"/>
        <v>0</v>
      </c>
      <c r="DB10" s="4"/>
      <c r="DC10" s="4"/>
      <c r="DD10" s="4"/>
      <c r="DE10" s="21">
        <f t="shared" si="6"/>
        <v>0</v>
      </c>
      <c r="DF10" s="4"/>
      <c r="DG10" s="4">
        <v>10432.8</v>
      </c>
      <c r="DH10" s="4"/>
      <c r="DI10" s="11">
        <f t="shared" si="23"/>
        <v>10432.8</v>
      </c>
      <c r="DJ10" s="11">
        <f t="shared" si="24"/>
        <v>-100</v>
      </c>
      <c r="DK10" s="4"/>
      <c r="DL10" s="4"/>
      <c r="DM10" s="21">
        <f t="shared" si="7"/>
        <v>0</v>
      </c>
      <c r="DN10" s="9" t="e">
        <f>DL10/DK10*100</f>
        <v>#DIV/0!</v>
      </c>
      <c r="DO10" s="4">
        <v>800</v>
      </c>
      <c r="DP10" s="4"/>
      <c r="DQ10" s="21">
        <f t="shared" si="8"/>
        <v>800</v>
      </c>
      <c r="DR10" s="4"/>
      <c r="DS10" s="4"/>
      <c r="DT10" s="4"/>
      <c r="DU10" s="21">
        <f t="shared" si="9"/>
        <v>0</v>
      </c>
      <c r="DV10" s="4"/>
      <c r="DW10" s="4"/>
      <c r="DX10" s="4"/>
      <c r="DY10" s="21">
        <f t="shared" si="10"/>
        <v>0</v>
      </c>
      <c r="DZ10" s="4"/>
      <c r="EA10" s="4">
        <v>2475.1</v>
      </c>
      <c r="EB10" s="4"/>
      <c r="EC10" s="7">
        <f t="shared" si="11"/>
        <v>2475.1</v>
      </c>
      <c r="ED10" s="12">
        <f>EB10/EA10*100</f>
        <v>0</v>
      </c>
      <c r="EE10" s="4"/>
      <c r="EF10" s="4"/>
      <c r="EG10" s="21">
        <f t="shared" si="12"/>
        <v>0</v>
      </c>
      <c r="EH10" s="4"/>
      <c r="EI10" s="4"/>
      <c r="EJ10" s="4"/>
      <c r="EK10" s="4">
        <f t="shared" si="25"/>
        <v>0</v>
      </c>
      <c r="EL10" s="4"/>
      <c r="EM10" s="4"/>
      <c r="EN10" s="4"/>
      <c r="EO10" s="7">
        <f t="shared" si="13"/>
        <v>0</v>
      </c>
      <c r="EP10" s="4"/>
      <c r="EQ10" s="7">
        <v>4599.4</v>
      </c>
      <c r="ER10" s="7"/>
      <c r="ES10" s="7">
        <f t="shared" si="14"/>
        <v>4599.4</v>
      </c>
      <c r="ET10" s="9">
        <f>ER10/EQ10*100</f>
        <v>0</v>
      </c>
      <c r="EU10" s="4"/>
      <c r="EV10" s="4"/>
      <c r="EW10" s="21">
        <f t="shared" si="15"/>
        <v>0</v>
      </c>
      <c r="EX10" s="4"/>
      <c r="EY10" s="4"/>
      <c r="EZ10" s="4"/>
      <c r="FA10" s="9">
        <f t="shared" si="16"/>
        <v>0</v>
      </c>
      <c r="FB10" s="9" t="e">
        <f t="shared" si="26"/>
        <v>#DIV/0!</v>
      </c>
      <c r="FC10" s="40">
        <f t="shared" si="29"/>
        <v>47383.799999999996</v>
      </c>
      <c r="FD10" s="40">
        <f t="shared" si="29"/>
        <v>360.1</v>
      </c>
      <c r="FE10" s="40">
        <f>E10+I10+M10+U10+Y10+AC10+AG10+AO10+AS10+AW10+BA10+BE10+BI10+BM10+BQ10+BU10+BY10+CC10+CG10+CK10+CO10+CS10+CW10+DA10+DE10+DM10+DQ10+DU10+DY10+EC10+EG10+EK10+EO10+ES10+EW10+DI10+AK10</f>
        <v>25871.9</v>
      </c>
      <c r="FF10" s="14">
        <f t="shared" si="28"/>
        <v>0.7599643760103666</v>
      </c>
    </row>
    <row r="11" spans="1:162" ht="25.5" customHeight="1">
      <c r="A11" s="4">
        <v>6</v>
      </c>
      <c r="B11" s="5" t="s">
        <v>144</v>
      </c>
      <c r="C11" s="4">
        <v>8829.6</v>
      </c>
      <c r="D11" s="4">
        <v>870.9</v>
      </c>
      <c r="E11" s="4">
        <f t="shared" si="17"/>
        <v>7958.700000000001</v>
      </c>
      <c r="F11" s="8">
        <f t="shared" si="18"/>
        <v>9.863413971187821</v>
      </c>
      <c r="G11" s="4">
        <v>12769.4</v>
      </c>
      <c r="H11" s="4">
        <v>46523.6</v>
      </c>
      <c r="I11" s="11">
        <f t="shared" si="19"/>
        <v>-33754.2</v>
      </c>
      <c r="J11" s="14">
        <f t="shared" si="20"/>
        <v>364.33661722555485</v>
      </c>
      <c r="K11" s="4">
        <v>2091</v>
      </c>
      <c r="L11" s="4">
        <v>536.7</v>
      </c>
      <c r="M11" s="4">
        <f>K11-L11</f>
        <v>1554.3</v>
      </c>
      <c r="N11" s="14">
        <f>L11/K11*100</f>
        <v>25.66714490674319</v>
      </c>
      <c r="O11" s="14"/>
      <c r="P11" s="14"/>
      <c r="Q11" s="14"/>
      <c r="R11" s="14"/>
      <c r="S11" s="10"/>
      <c r="T11" s="10"/>
      <c r="U11" s="10"/>
      <c r="V11" s="20"/>
      <c r="W11" s="4">
        <v>12745.8</v>
      </c>
      <c r="X11" s="4">
        <v>272.5</v>
      </c>
      <c r="Y11" s="4">
        <f>W11-X11</f>
        <v>12473.3</v>
      </c>
      <c r="Z11" s="14">
        <f>X11/W11*100</f>
        <v>2.1379591708641277</v>
      </c>
      <c r="AA11" s="4">
        <v>600</v>
      </c>
      <c r="AB11" s="4">
        <v>34.1</v>
      </c>
      <c r="AC11" s="4">
        <f>AA11-AB11</f>
        <v>565.9</v>
      </c>
      <c r="AD11" s="14">
        <f>AB11/AA11*100</f>
        <v>5.683333333333334</v>
      </c>
      <c r="AE11" s="4">
        <v>4288.9</v>
      </c>
      <c r="AF11" s="4">
        <v>536.9</v>
      </c>
      <c r="AG11" s="4">
        <f>AE11-AF11</f>
        <v>3751.9999999999995</v>
      </c>
      <c r="AH11" s="14">
        <f>AF11/AE11*100</f>
        <v>12.518361351395463</v>
      </c>
      <c r="AI11" s="14"/>
      <c r="AJ11" s="14"/>
      <c r="AK11" s="10">
        <f t="shared" si="21"/>
        <v>0</v>
      </c>
      <c r="AL11" s="10" t="e">
        <f t="shared" si="22"/>
        <v>#DIV/0!</v>
      </c>
      <c r="AM11" s="4">
        <v>10</v>
      </c>
      <c r="AN11" s="4"/>
      <c r="AO11" s="4">
        <f>AM11-AN11</f>
        <v>10</v>
      </c>
      <c r="AP11" s="12">
        <f>AN11/AM11*100</f>
        <v>0</v>
      </c>
      <c r="AQ11" s="4">
        <v>55.3</v>
      </c>
      <c r="AR11" s="4">
        <v>322.4</v>
      </c>
      <c r="AS11" s="4">
        <f>AQ11-AR11</f>
        <v>-267.09999999999997</v>
      </c>
      <c r="AT11" s="14">
        <f>AR11/AQ11*100</f>
        <v>583.001808318264</v>
      </c>
      <c r="AU11" s="10"/>
      <c r="AV11" s="10"/>
      <c r="AW11" s="10"/>
      <c r="AX11" s="20"/>
      <c r="AY11" s="4">
        <v>425.3</v>
      </c>
      <c r="AZ11" s="4"/>
      <c r="BA11" s="4">
        <f t="shared" si="0"/>
        <v>425.3</v>
      </c>
      <c r="BB11" s="9">
        <f t="shared" si="1"/>
        <v>0</v>
      </c>
      <c r="BC11" s="4">
        <v>3600.2</v>
      </c>
      <c r="BD11" s="4"/>
      <c r="BE11" s="4">
        <f>BC11-BD11</f>
        <v>3600.2</v>
      </c>
      <c r="BF11" s="12">
        <f>BD11/BC11*100</f>
        <v>0</v>
      </c>
      <c r="BG11" s="4">
        <v>1054.6</v>
      </c>
      <c r="BH11" s="4">
        <v>172.9</v>
      </c>
      <c r="BI11" s="4">
        <f>BG11-BH11</f>
        <v>881.6999999999999</v>
      </c>
      <c r="BJ11" s="14">
        <f>BH11/BG11*100</f>
        <v>16.394841646121755</v>
      </c>
      <c r="BK11" s="4">
        <v>500</v>
      </c>
      <c r="BL11" s="4">
        <v>27.1</v>
      </c>
      <c r="BM11" s="4">
        <f>BK11-BL11</f>
        <v>472.9</v>
      </c>
      <c r="BN11" s="14">
        <f>BL11/BK11*100</f>
        <v>5.420000000000001</v>
      </c>
      <c r="BO11" s="4">
        <v>551.9</v>
      </c>
      <c r="BP11" s="4">
        <v>27.4</v>
      </c>
      <c r="BQ11" s="4">
        <f>BO11-BP11</f>
        <v>524.5</v>
      </c>
      <c r="BR11" s="14">
        <f>BP11/BO11*100</f>
        <v>4.964667512230476</v>
      </c>
      <c r="BS11" s="4">
        <v>231.3</v>
      </c>
      <c r="BT11" s="4">
        <v>22</v>
      </c>
      <c r="BU11" s="4">
        <f>BS11-BT11</f>
        <v>209.3</v>
      </c>
      <c r="BV11" s="14">
        <f>BT11/BS11*100</f>
        <v>9.511456982274103</v>
      </c>
      <c r="BW11" s="4">
        <v>1246.7</v>
      </c>
      <c r="BX11" s="4">
        <v>7049</v>
      </c>
      <c r="BY11" s="4">
        <f t="shared" si="2"/>
        <v>-5802.3</v>
      </c>
      <c r="BZ11" s="14">
        <f t="shared" si="3"/>
        <v>565.4126895002807</v>
      </c>
      <c r="CA11" s="4">
        <v>63.6</v>
      </c>
      <c r="CB11" s="4"/>
      <c r="CC11" s="4">
        <f>CA11-CB11</f>
        <v>63.6</v>
      </c>
      <c r="CD11" s="12">
        <f>CB11/CA11*100</f>
        <v>0</v>
      </c>
      <c r="CE11" s="4">
        <v>768</v>
      </c>
      <c r="CF11" s="4"/>
      <c r="CG11" s="4">
        <f>CE11-CF11</f>
        <v>768</v>
      </c>
      <c r="CH11" s="14">
        <f>CF11/CE11*100</f>
        <v>0</v>
      </c>
      <c r="CI11" s="4">
        <v>4807.3</v>
      </c>
      <c r="CJ11" s="4">
        <v>883.6</v>
      </c>
      <c r="CK11" s="4">
        <f>CI11-CJ11</f>
        <v>3923.7000000000003</v>
      </c>
      <c r="CL11" s="14">
        <f>CJ11/CI11*100</f>
        <v>18.380379838994862</v>
      </c>
      <c r="CM11" s="4">
        <v>3369</v>
      </c>
      <c r="CN11" s="4"/>
      <c r="CO11" s="4">
        <f>CM11-CN11</f>
        <v>3369</v>
      </c>
      <c r="CP11" s="12">
        <f>CN11/CM11*100</f>
        <v>0</v>
      </c>
      <c r="CQ11" s="4"/>
      <c r="CR11" s="4"/>
      <c r="CS11" s="4"/>
      <c r="CT11" s="4"/>
      <c r="CU11" s="4">
        <v>58365.1</v>
      </c>
      <c r="CV11" s="4">
        <v>8515.1</v>
      </c>
      <c r="CW11" s="4">
        <f t="shared" si="4"/>
        <v>49850</v>
      </c>
      <c r="CX11" s="14">
        <f>CV11/CU11*100</f>
        <v>14.589369332015195</v>
      </c>
      <c r="CY11" s="4"/>
      <c r="CZ11" s="4"/>
      <c r="DA11" s="21">
        <f t="shared" si="5"/>
        <v>0</v>
      </c>
      <c r="DB11" s="4"/>
      <c r="DC11" s="4">
        <v>12</v>
      </c>
      <c r="DD11" s="4"/>
      <c r="DE11" s="7">
        <f t="shared" si="6"/>
        <v>12</v>
      </c>
      <c r="DF11" s="12">
        <f>DD11/DC11*100</f>
        <v>0</v>
      </c>
      <c r="DG11" s="12"/>
      <c r="DH11" s="12"/>
      <c r="DI11" s="11">
        <f t="shared" si="23"/>
        <v>0</v>
      </c>
      <c r="DJ11" s="10" t="e">
        <f t="shared" si="24"/>
        <v>#DIV/0!</v>
      </c>
      <c r="DK11" s="4">
        <v>19388.3</v>
      </c>
      <c r="DL11" s="4">
        <v>5408.9</v>
      </c>
      <c r="DM11" s="7">
        <f t="shared" si="7"/>
        <v>13979.4</v>
      </c>
      <c r="DN11" s="14">
        <f>DL11/DK11*100</f>
        <v>27.89775276842219</v>
      </c>
      <c r="DO11" s="4">
        <v>5244.7</v>
      </c>
      <c r="DP11" s="4"/>
      <c r="DQ11" s="7">
        <f t="shared" si="8"/>
        <v>5244.7</v>
      </c>
      <c r="DR11" s="12">
        <f>DP11/DO11*100</f>
        <v>0</v>
      </c>
      <c r="DS11" s="4">
        <v>40</v>
      </c>
      <c r="DT11" s="4"/>
      <c r="DU11" s="7">
        <f t="shared" si="9"/>
        <v>40</v>
      </c>
      <c r="DV11" s="12">
        <f>DT11/DS11*100</f>
        <v>0</v>
      </c>
      <c r="DW11" s="4">
        <v>682.9</v>
      </c>
      <c r="DX11" s="4"/>
      <c r="DY11" s="7">
        <f t="shared" si="10"/>
        <v>682.9</v>
      </c>
      <c r="DZ11" s="12">
        <f>DX11/DW11*100</f>
        <v>0</v>
      </c>
      <c r="EA11" s="4"/>
      <c r="EB11" s="4"/>
      <c r="EC11" s="21">
        <f t="shared" si="11"/>
        <v>0</v>
      </c>
      <c r="ED11" s="4"/>
      <c r="EE11" s="4">
        <v>15000</v>
      </c>
      <c r="EF11" s="4">
        <v>1174.6</v>
      </c>
      <c r="EG11" s="7">
        <f t="shared" si="12"/>
        <v>13825.4</v>
      </c>
      <c r="EH11" s="14">
        <f>EF11/EE11*100</f>
        <v>7.830666666666667</v>
      </c>
      <c r="EI11" s="4"/>
      <c r="EJ11" s="4"/>
      <c r="EK11" s="4">
        <f t="shared" si="25"/>
        <v>0</v>
      </c>
      <c r="EL11" s="4"/>
      <c r="EM11" s="4"/>
      <c r="EN11" s="4"/>
      <c r="EO11" s="7">
        <f t="shared" si="13"/>
        <v>0</v>
      </c>
      <c r="EP11" s="4"/>
      <c r="EQ11" s="4">
        <v>651.6</v>
      </c>
      <c r="ER11" s="4"/>
      <c r="ES11" s="4">
        <f t="shared" si="14"/>
        <v>651.6</v>
      </c>
      <c r="ET11" s="9">
        <f>ER11/EQ11*100</f>
        <v>0</v>
      </c>
      <c r="EU11" s="4"/>
      <c r="EV11" s="4"/>
      <c r="EW11" s="21">
        <f t="shared" si="15"/>
        <v>0</v>
      </c>
      <c r="EX11" s="4"/>
      <c r="EY11" s="4"/>
      <c r="EZ11" s="4"/>
      <c r="FA11" s="9">
        <f t="shared" si="16"/>
        <v>0</v>
      </c>
      <c r="FB11" s="9" t="e">
        <f t="shared" si="26"/>
        <v>#DIV/0!</v>
      </c>
      <c r="FC11" s="40">
        <f t="shared" si="29"/>
        <v>157392.5</v>
      </c>
      <c r="FD11" s="40">
        <f t="shared" si="29"/>
        <v>72377.7</v>
      </c>
      <c r="FE11" s="40">
        <f t="shared" si="27"/>
        <v>85014.8</v>
      </c>
      <c r="FF11" s="14">
        <f t="shared" si="28"/>
        <v>45.9854821544864</v>
      </c>
    </row>
    <row r="12" spans="1:162" ht="29.25" customHeight="1">
      <c r="A12" s="4">
        <v>7</v>
      </c>
      <c r="B12" s="5" t="s">
        <v>6</v>
      </c>
      <c r="C12" s="4">
        <v>400</v>
      </c>
      <c r="D12" s="4"/>
      <c r="E12" s="4">
        <f t="shared" si="17"/>
        <v>400</v>
      </c>
      <c r="F12" s="8">
        <f t="shared" si="18"/>
        <v>0</v>
      </c>
      <c r="G12" s="4"/>
      <c r="H12" s="4"/>
      <c r="I12" s="10">
        <f t="shared" si="19"/>
        <v>0</v>
      </c>
      <c r="J12" s="9" t="e">
        <f t="shared" si="20"/>
        <v>#DIV/0!</v>
      </c>
      <c r="K12" s="4"/>
      <c r="L12" s="4"/>
      <c r="M12" s="4"/>
      <c r="N12" s="4"/>
      <c r="O12" s="4"/>
      <c r="P12" s="4"/>
      <c r="Q12" s="4"/>
      <c r="R12" s="4"/>
      <c r="S12" s="10"/>
      <c r="T12" s="10"/>
      <c r="U12" s="10"/>
      <c r="V12" s="20"/>
      <c r="W12" s="4"/>
      <c r="X12" s="4"/>
      <c r="Y12" s="4"/>
      <c r="Z12" s="4"/>
      <c r="AA12" s="4"/>
      <c r="AB12" s="4"/>
      <c r="AC12" s="4"/>
      <c r="AD12" s="8"/>
      <c r="AE12" s="4"/>
      <c r="AF12" s="4"/>
      <c r="AG12" s="4"/>
      <c r="AH12" s="8"/>
      <c r="AI12" s="8"/>
      <c r="AJ12" s="8"/>
      <c r="AK12" s="10">
        <f t="shared" si="21"/>
        <v>0</v>
      </c>
      <c r="AL12" s="10" t="e">
        <f t="shared" si="22"/>
        <v>#DIV/0!</v>
      </c>
      <c r="AM12" s="4"/>
      <c r="AN12" s="4"/>
      <c r="AO12" s="4"/>
      <c r="AP12" s="4"/>
      <c r="AQ12" s="4"/>
      <c r="AR12" s="4"/>
      <c r="AS12" s="4"/>
      <c r="AT12" s="10"/>
      <c r="AU12" s="10"/>
      <c r="AV12" s="10"/>
      <c r="AW12" s="10"/>
      <c r="AX12" s="20"/>
      <c r="AY12" s="4"/>
      <c r="AZ12" s="4"/>
      <c r="BA12" s="4"/>
      <c r="BB12" s="10"/>
      <c r="BC12" s="4"/>
      <c r="BD12" s="4"/>
      <c r="BE12" s="4"/>
      <c r="BF12" s="4"/>
      <c r="BG12" s="4"/>
      <c r="BH12" s="4"/>
      <c r="BI12" s="4"/>
      <c r="BJ12" s="8"/>
      <c r="BK12" s="4"/>
      <c r="BL12" s="4"/>
      <c r="BM12" s="4"/>
      <c r="BN12" s="8"/>
      <c r="BO12" s="4"/>
      <c r="BP12" s="4"/>
      <c r="BQ12" s="4"/>
      <c r="BR12" s="20"/>
      <c r="BS12" s="4"/>
      <c r="BT12" s="4"/>
      <c r="BU12" s="4">
        <f>BS12-BT12</f>
        <v>0</v>
      </c>
      <c r="BV12" s="8"/>
      <c r="BW12" s="4"/>
      <c r="BX12" s="4"/>
      <c r="BY12" s="4"/>
      <c r="BZ12" s="8"/>
      <c r="CA12" s="4"/>
      <c r="CB12" s="4"/>
      <c r="CC12" s="4"/>
      <c r="CD12" s="4"/>
      <c r="CE12" s="4"/>
      <c r="CF12" s="4"/>
      <c r="CG12" s="4"/>
      <c r="CH12" s="8"/>
      <c r="CI12" s="4"/>
      <c r="CJ12" s="4"/>
      <c r="CK12" s="4"/>
      <c r="CL12" s="8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8"/>
      <c r="CY12" s="4"/>
      <c r="CZ12" s="4"/>
      <c r="DA12" s="21">
        <f t="shared" si="5"/>
        <v>0</v>
      </c>
      <c r="DB12" s="4"/>
      <c r="DC12" s="4"/>
      <c r="DD12" s="4"/>
      <c r="DE12" s="7">
        <f t="shared" si="6"/>
        <v>0</v>
      </c>
      <c r="DF12" s="4"/>
      <c r="DG12" s="4"/>
      <c r="DH12" s="4"/>
      <c r="DI12" s="11">
        <f t="shared" si="23"/>
        <v>0</v>
      </c>
      <c r="DJ12" s="10" t="e">
        <f t="shared" si="24"/>
        <v>#DIV/0!</v>
      </c>
      <c r="DK12" s="4"/>
      <c r="DL12" s="4"/>
      <c r="DM12" s="7">
        <f t="shared" si="7"/>
        <v>0</v>
      </c>
      <c r="DN12" s="20"/>
      <c r="DO12" s="4"/>
      <c r="DP12" s="4"/>
      <c r="DQ12" s="7">
        <f t="shared" si="8"/>
        <v>0</v>
      </c>
      <c r="DR12" s="4"/>
      <c r="DS12" s="4"/>
      <c r="DT12" s="4"/>
      <c r="DU12" s="7">
        <f t="shared" si="9"/>
        <v>0</v>
      </c>
      <c r="DV12" s="4"/>
      <c r="DW12" s="4"/>
      <c r="DX12" s="4"/>
      <c r="DY12" s="7">
        <f t="shared" si="10"/>
        <v>0</v>
      </c>
      <c r="DZ12" s="4"/>
      <c r="EA12" s="4"/>
      <c r="EB12" s="4"/>
      <c r="EC12" s="21">
        <f t="shared" si="11"/>
        <v>0</v>
      </c>
      <c r="ED12" s="4"/>
      <c r="EE12" s="4"/>
      <c r="EF12" s="4"/>
      <c r="EG12" s="21">
        <f t="shared" si="12"/>
        <v>0</v>
      </c>
      <c r="EH12" s="8"/>
      <c r="EI12" s="4"/>
      <c r="EJ12" s="4"/>
      <c r="EK12" s="4">
        <f t="shared" si="25"/>
        <v>0</v>
      </c>
      <c r="EL12" s="4"/>
      <c r="EM12" s="4"/>
      <c r="EN12" s="4"/>
      <c r="EO12" s="7">
        <f t="shared" si="13"/>
        <v>0</v>
      </c>
      <c r="EP12" s="4"/>
      <c r="EQ12" s="4"/>
      <c r="ER12" s="4"/>
      <c r="ES12" s="4"/>
      <c r="ET12" s="4"/>
      <c r="EU12" s="7">
        <v>4298.144</v>
      </c>
      <c r="EV12" s="7">
        <v>4296.708</v>
      </c>
      <c r="EW12" s="7">
        <f>EU12-EV12</f>
        <v>1.436000000000604</v>
      </c>
      <c r="EX12" s="14">
        <f>EV12/EU12*100</f>
        <v>99.96659023057393</v>
      </c>
      <c r="EY12" s="13"/>
      <c r="EZ12" s="13"/>
      <c r="FA12" s="9">
        <f t="shared" si="16"/>
        <v>0</v>
      </c>
      <c r="FB12" s="9" t="e">
        <f t="shared" si="26"/>
        <v>#DIV/0!</v>
      </c>
      <c r="FC12" s="40">
        <f t="shared" si="29"/>
        <v>4698.144</v>
      </c>
      <c r="FD12" s="40">
        <f t="shared" si="29"/>
        <v>4296.708</v>
      </c>
      <c r="FE12" s="40">
        <f>E12+I12+M12+U12+Y12+AC12+AG12+AO12+AS12+AW12+BA12+BE12+BI12+BM12+BQ12+BU12+BY12+CC12+CG12+CK12+CO12+CS12+CW12+DA12+DE12+DM12+DQ12+DU12+DY12+EC12+EG12+EK12+EO12+ES12+EW12+DI12+AK12</f>
        <v>401.4360000000006</v>
      </c>
      <c r="FF12" s="14">
        <f t="shared" si="28"/>
        <v>91.45543431618954</v>
      </c>
    </row>
    <row r="13" spans="1:162" ht="12.75">
      <c r="A13" s="4"/>
      <c r="B13" s="5" t="s">
        <v>10</v>
      </c>
      <c r="C13" s="4">
        <f>SUM(C6:C12)</f>
        <v>10655.800000000001</v>
      </c>
      <c r="D13" s="4">
        <f>SUM(D6:D12)</f>
        <v>870.9</v>
      </c>
      <c r="E13" s="4">
        <f t="shared" si="17"/>
        <v>9784.900000000001</v>
      </c>
      <c r="F13" s="8">
        <f t="shared" si="18"/>
        <v>8.173013757765721</v>
      </c>
      <c r="G13" s="4">
        <f>SUM(G6:G12)</f>
        <v>20225.29</v>
      </c>
      <c r="H13" s="7">
        <f>SUM(H6:H12)</f>
        <v>47204.744</v>
      </c>
      <c r="I13" s="11">
        <f t="shared" si="19"/>
        <v>-26979.453999999998</v>
      </c>
      <c r="J13" s="13">
        <f t="shared" si="20"/>
        <v>233.39464601002013</v>
      </c>
      <c r="K13" s="7">
        <f>SUM(K6:K12)</f>
        <v>5098.878000000001</v>
      </c>
      <c r="L13" s="7">
        <f>SUM(L6:L12)</f>
        <v>1230.028</v>
      </c>
      <c r="M13" s="7">
        <f>K13-L13</f>
        <v>3868.8500000000004</v>
      </c>
      <c r="N13" s="14">
        <f>L13/K13*100</f>
        <v>24.123503249146182</v>
      </c>
      <c r="O13" s="14">
        <f>O6</f>
        <v>360.5</v>
      </c>
      <c r="P13" s="14">
        <f>P6</f>
        <v>0</v>
      </c>
      <c r="Q13" s="14">
        <f>Q6</f>
        <v>360.5</v>
      </c>
      <c r="R13" s="14"/>
      <c r="S13" s="10">
        <f>SUM(S6:S12)</f>
        <v>0</v>
      </c>
      <c r="T13" s="10">
        <f>SUM(T6:T12)</f>
        <v>0</v>
      </c>
      <c r="U13" s="10">
        <f>S13-T13</f>
        <v>0</v>
      </c>
      <c r="V13" s="22" t="e">
        <f>T13/S13*100</f>
        <v>#DIV/0!</v>
      </c>
      <c r="W13" s="7">
        <f>SUM(W6:W12)</f>
        <v>42939.74799999999</v>
      </c>
      <c r="X13" s="4">
        <f>SUM(X6:X12)</f>
        <v>272.5</v>
      </c>
      <c r="Y13" s="8">
        <f>W13-X13</f>
        <v>42667.24799999999</v>
      </c>
      <c r="Z13" s="14">
        <f>X13/W13*100</f>
        <v>0.6346101518807238</v>
      </c>
      <c r="AA13" s="4">
        <f>SUM(AA6:AA12)</f>
        <v>600</v>
      </c>
      <c r="AB13" s="4">
        <f>SUM(AB6:AB12)</f>
        <v>34.1</v>
      </c>
      <c r="AC13" s="4">
        <f>AA13-AB13</f>
        <v>565.9</v>
      </c>
      <c r="AD13" s="14">
        <f>AB13/AA13*100</f>
        <v>5.683333333333334</v>
      </c>
      <c r="AE13" s="7">
        <f>SUM(AE6:AE12)</f>
        <v>4975.799999999999</v>
      </c>
      <c r="AF13" s="7">
        <f>SUM(AF6:AF12)</f>
        <v>721.432</v>
      </c>
      <c r="AG13" s="7">
        <f>AE13-AF13</f>
        <v>4254.3679999999995</v>
      </c>
      <c r="AH13" s="14">
        <f>AF13/AE13*100</f>
        <v>14.498814261023355</v>
      </c>
      <c r="AI13" s="14">
        <f>AI6+AI7+AI8+AI9+AI10+AI11+AI12</f>
        <v>95.1</v>
      </c>
      <c r="AJ13" s="14">
        <f>AJ6+AJ7+AJ8+AJ9+AJ10+AJ11+AJ12</f>
        <v>95.1</v>
      </c>
      <c r="AK13" s="14">
        <f>AK6+AK7+AK8+AK9+AK10+AK11+AK12</f>
        <v>0</v>
      </c>
      <c r="AL13" s="14">
        <f>AJ13/AI13*100</f>
        <v>100</v>
      </c>
      <c r="AM13" s="4">
        <f>SUM(AM6:AM12)</f>
        <v>10</v>
      </c>
      <c r="AN13" s="4"/>
      <c r="AO13" s="4">
        <f>AM13-AN13</f>
        <v>10</v>
      </c>
      <c r="AP13" s="12">
        <f>AN13/AM13*100</f>
        <v>0</v>
      </c>
      <c r="AQ13" s="4">
        <f>SUM(AQ6:AQ12)</f>
        <v>55.3</v>
      </c>
      <c r="AR13" s="4"/>
      <c r="AS13" s="4">
        <f>AQ13-AR13</f>
        <v>55.3</v>
      </c>
      <c r="AT13" s="9">
        <f>AR13/AQ13*100</f>
        <v>0</v>
      </c>
      <c r="AU13" s="10">
        <f>SUM(AU6:AU12)</f>
        <v>0</v>
      </c>
      <c r="AV13" s="10">
        <f>SUM(AV6:AV12)</f>
        <v>0</v>
      </c>
      <c r="AW13" s="10">
        <f>AU13-AV13</f>
        <v>0</v>
      </c>
      <c r="AX13" s="22" t="e">
        <f>AV13/AU13*100</f>
        <v>#DIV/0!</v>
      </c>
      <c r="AY13" s="7">
        <f>SUM(AY6:AY12)</f>
        <v>1251.446</v>
      </c>
      <c r="AZ13" s="7">
        <f>SUM(AZ6:AZ12)</f>
        <v>0</v>
      </c>
      <c r="BA13" s="7">
        <f>AY13-AZ13</f>
        <v>1251.446</v>
      </c>
      <c r="BB13" s="9">
        <f>AZ13/AY13*100</f>
        <v>0</v>
      </c>
      <c r="BC13" s="7">
        <f>SUM(BC6:BC12)</f>
        <v>5146.813</v>
      </c>
      <c r="BD13" s="4">
        <f>SUM(BD6:BD12)</f>
        <v>140</v>
      </c>
      <c r="BE13" s="7">
        <f>BC13-BD13</f>
        <v>5006.813</v>
      </c>
      <c r="BF13" s="14">
        <f>BD13/BC13*100</f>
        <v>2.720129913404664</v>
      </c>
      <c r="BG13" s="4">
        <f>SUM(BG6:BG12)</f>
        <v>1113.1</v>
      </c>
      <c r="BH13" s="4">
        <f>SUM(BH6:BH12)</f>
        <v>172.9</v>
      </c>
      <c r="BI13" s="4">
        <f>BG13-BH13</f>
        <v>940.1999999999999</v>
      </c>
      <c r="BJ13" s="14">
        <f>BH13/BG13*100</f>
        <v>15.53319557991196</v>
      </c>
      <c r="BK13" s="4">
        <f>SUM(BK6:BK12)</f>
        <v>500</v>
      </c>
      <c r="BL13" s="4">
        <f>SUM(BL6:BL12)</f>
        <v>27.1</v>
      </c>
      <c r="BM13" s="4">
        <f>BK13-BL13</f>
        <v>472.9</v>
      </c>
      <c r="BN13" s="14">
        <f>BL13/BK13*100</f>
        <v>5.420000000000001</v>
      </c>
      <c r="BO13" s="4">
        <f>SUM(BO6:BO12)</f>
        <v>695</v>
      </c>
      <c r="BP13" s="4">
        <f>SUM(BP6:BP12)</f>
        <v>37.306</v>
      </c>
      <c r="BQ13" s="7">
        <f>BO13-BP13</f>
        <v>657.694</v>
      </c>
      <c r="BR13" s="14">
        <f>BP13/BO13*100</f>
        <v>5.367769784172662</v>
      </c>
      <c r="BS13" s="4">
        <f>SUM(BS6:BS12)</f>
        <v>231.3</v>
      </c>
      <c r="BT13" s="4">
        <f>SUM(BT6:BT12)</f>
        <v>22</v>
      </c>
      <c r="BU13" s="4">
        <f>BS13-BT13</f>
        <v>209.3</v>
      </c>
      <c r="BV13" s="14">
        <f>BT13/BS13*100</f>
        <v>9.511456982274103</v>
      </c>
      <c r="BW13" s="4">
        <f>SUM(BW6:BW12)</f>
        <v>1346.7</v>
      </c>
      <c r="BX13" s="4">
        <f>SUM(BX6:BX12)</f>
        <v>7049</v>
      </c>
      <c r="BY13" s="4">
        <f>BW13-BX13</f>
        <v>-5702.3</v>
      </c>
      <c r="BZ13" s="14">
        <f>BX13/BW13*100</f>
        <v>523.4276379297543</v>
      </c>
      <c r="CA13" s="4">
        <f>SUM(CA6:CA12)</f>
        <v>79.8</v>
      </c>
      <c r="CB13" s="4">
        <f>SUM(CB6:CB12)</f>
        <v>0</v>
      </c>
      <c r="CC13" s="4">
        <f>CA13-CB13</f>
        <v>79.8</v>
      </c>
      <c r="CD13" s="12">
        <f>CB13/CA13*100</f>
        <v>0</v>
      </c>
      <c r="CE13" s="4">
        <f>SUM(CE6:CE12)</f>
        <v>805</v>
      </c>
      <c r="CF13" s="7">
        <f>SUM(CF6:CF12)</f>
        <v>22.288</v>
      </c>
      <c r="CG13" s="7">
        <f>CE13-CF13</f>
        <v>782.712</v>
      </c>
      <c r="CH13" s="14">
        <f>CF13/CE13*100</f>
        <v>2.768695652173913</v>
      </c>
      <c r="CI13" s="4">
        <f>SUM(CI6:CI12)</f>
        <v>4807.3</v>
      </c>
      <c r="CJ13" s="4">
        <f>SUM(CJ6:CJ12)</f>
        <v>883.6</v>
      </c>
      <c r="CK13" s="4">
        <f>CI13-CJ13</f>
        <v>3923.7000000000003</v>
      </c>
      <c r="CL13" s="14">
        <f>CJ13/CI13*100</f>
        <v>18.380379838994862</v>
      </c>
      <c r="CM13" s="4">
        <f>SUM(CM6:CM12)</f>
        <v>3369</v>
      </c>
      <c r="CN13" s="4">
        <f>SUM(CN6:CN12)</f>
        <v>0</v>
      </c>
      <c r="CO13" s="4">
        <f>CM13-CN13</f>
        <v>3369</v>
      </c>
      <c r="CP13" s="12">
        <f>CN13/CM13*100</f>
        <v>0</v>
      </c>
      <c r="CQ13" s="4">
        <f>SUM(CQ6:CQ12)</f>
        <v>1147.4</v>
      </c>
      <c r="CR13" s="4">
        <f>SUM(CR6:CR12)</f>
        <v>0</v>
      </c>
      <c r="CS13" s="4">
        <f>CQ13-CR13</f>
        <v>1147.4</v>
      </c>
      <c r="CT13" s="12">
        <f>CR13/CQ13*100</f>
        <v>0</v>
      </c>
      <c r="CU13" s="7">
        <f>SUM(CU6:CU12)</f>
        <v>69467.019</v>
      </c>
      <c r="CV13" s="7">
        <f>SUM(CV6:CV12)</f>
        <v>8519.380000000001</v>
      </c>
      <c r="CW13" s="7">
        <f>CU13-CV13</f>
        <v>60947.638999999996</v>
      </c>
      <c r="CX13" s="14">
        <f>CV13/CU13*100</f>
        <v>12.263920523205408</v>
      </c>
      <c r="CY13" s="4">
        <f>SUM(CY6:CY12)</f>
        <v>10000</v>
      </c>
      <c r="CZ13" s="4">
        <f>SUM(CZ6:CZ12)</f>
        <v>0</v>
      </c>
      <c r="DA13" s="4">
        <f>CY13-CZ13</f>
        <v>10000</v>
      </c>
      <c r="DB13" s="12">
        <f>CZ13/CY13*100</f>
        <v>0</v>
      </c>
      <c r="DC13" s="4">
        <f>SUM(DC6:DC12)</f>
        <v>12</v>
      </c>
      <c r="DD13" s="4">
        <f>SUM(DD6:DD12)</f>
        <v>0</v>
      </c>
      <c r="DE13" s="4">
        <f>DC13-DD13</f>
        <v>12</v>
      </c>
      <c r="DF13" s="12">
        <f>DD13/DC13*100</f>
        <v>0</v>
      </c>
      <c r="DG13" s="12">
        <f>DG6+DG7+DG8+DG9+DG10+DG11+DG12</f>
        <v>10432.8</v>
      </c>
      <c r="DH13" s="12">
        <f>DH6+DH7+DH8+DH9+DH10+DH11+DH12</f>
        <v>0</v>
      </c>
      <c r="DI13" s="12">
        <f>DI6+DI7+DI8+DI9+DI10+DI11+DI12</f>
        <v>10432.8</v>
      </c>
      <c r="DJ13" s="9" t="e">
        <f>DJ6+DJ7+DJ8+DJ9+DJ10+DJ11+DJ12</f>
        <v>#DIV/0!</v>
      </c>
      <c r="DK13" s="7">
        <f>SUM(DK6:DK12)</f>
        <v>32811.56</v>
      </c>
      <c r="DL13" s="7">
        <f>SUM(DL6:DL12)</f>
        <v>5408.9</v>
      </c>
      <c r="DM13" s="7">
        <f>DK13-DL13</f>
        <v>27402.659999999996</v>
      </c>
      <c r="DN13" s="14">
        <f>DL13/DK13*100</f>
        <v>16.484738915187208</v>
      </c>
      <c r="DO13" s="4">
        <f>SUM(DO6:DO12)</f>
        <v>6101.892</v>
      </c>
      <c r="DP13" s="4">
        <f>SUM(DP6:DP12)</f>
        <v>0</v>
      </c>
      <c r="DQ13" s="7">
        <f>DO13-DP13</f>
        <v>6101.892</v>
      </c>
      <c r="DR13" s="12">
        <f>DP13/DO13*100</f>
        <v>0</v>
      </c>
      <c r="DS13" s="4">
        <f>SUM(DS6:DS12)</f>
        <v>40</v>
      </c>
      <c r="DT13" s="4">
        <f>SUM(DT6:DT12)</f>
        <v>0</v>
      </c>
      <c r="DU13" s="4">
        <f>DS13-DT13</f>
        <v>40</v>
      </c>
      <c r="DV13" s="12">
        <f>DT13/DS13*100</f>
        <v>0</v>
      </c>
      <c r="DW13" s="4">
        <f>SUM(DW6:DW12)</f>
        <v>682.9</v>
      </c>
      <c r="DX13" s="4">
        <f>SUM(DX6:DX12)</f>
        <v>0</v>
      </c>
      <c r="DY13" s="4">
        <f>DW13-DX13</f>
        <v>682.9</v>
      </c>
      <c r="DZ13" s="12">
        <f>DX13/DW13*100</f>
        <v>0</v>
      </c>
      <c r="EA13" s="4">
        <f>SUM(EA6:EA12)</f>
        <v>2475.1</v>
      </c>
      <c r="EB13" s="4">
        <f>SUM(EB6:EB12)</f>
        <v>0</v>
      </c>
      <c r="EC13" s="4">
        <f>EA13-EB13</f>
        <v>2475.1</v>
      </c>
      <c r="ED13" s="12">
        <f>EB13/EA13*100</f>
        <v>0</v>
      </c>
      <c r="EE13" s="4">
        <f>SUM(EE6:EE12)</f>
        <v>15000</v>
      </c>
      <c r="EF13" s="4">
        <f>SUM(EF6:EF12)</f>
        <v>1174.6</v>
      </c>
      <c r="EG13" s="4">
        <f>EE13-EF13</f>
        <v>13825.4</v>
      </c>
      <c r="EH13" s="14">
        <f>EF13/EE13*100</f>
        <v>7.830666666666667</v>
      </c>
      <c r="EI13" s="7">
        <f>SUM(EI6:EI12)</f>
        <v>610.727</v>
      </c>
      <c r="EJ13" s="7">
        <f>SUM(EJ6:EJ12)</f>
        <v>0</v>
      </c>
      <c r="EK13" s="7">
        <f>EI13-EJ13</f>
        <v>610.727</v>
      </c>
      <c r="EL13" s="12">
        <f>EJ13/EI13*100</f>
        <v>0</v>
      </c>
      <c r="EM13" s="4">
        <f>SUM(EM6:EM12)</f>
        <v>87</v>
      </c>
      <c r="EN13" s="4">
        <f>SUM(EN6:EN12)</f>
        <v>0</v>
      </c>
      <c r="EO13" s="4">
        <f>EM13-EN13</f>
        <v>87</v>
      </c>
      <c r="EP13" s="12">
        <f>EN13/EM13*100</f>
        <v>0</v>
      </c>
      <c r="EQ13" s="7">
        <f>SUM(EQ6:EQ12)</f>
        <v>5261</v>
      </c>
      <c r="ER13" s="7">
        <f>SUM(ER6:ER12)</f>
        <v>0</v>
      </c>
      <c r="ES13" s="7">
        <f>EQ13-ER13</f>
        <v>5261</v>
      </c>
      <c r="ET13" s="12">
        <f>ER13/EQ13*100</f>
        <v>0</v>
      </c>
      <c r="EU13" s="7">
        <f>SUM(EU6:EU12)</f>
        <v>4298.144</v>
      </c>
      <c r="EV13" s="7">
        <f>SUM(EV6:EV12)</f>
        <v>4296.708</v>
      </c>
      <c r="EW13" s="7">
        <f>SUM(EW6:EW12)</f>
        <v>1.436000000000604</v>
      </c>
      <c r="EX13" s="14">
        <f>EV13/EU13*100</f>
        <v>99.96659023057393</v>
      </c>
      <c r="EY13" s="7">
        <f>SUM(EY6:EY12)</f>
        <v>1000</v>
      </c>
      <c r="EZ13" s="7">
        <f>SUM(EZ6:EZ12)</f>
        <v>0</v>
      </c>
      <c r="FA13" s="7">
        <f>SUM(FA6:FA12)</f>
        <v>1000</v>
      </c>
      <c r="FB13" s="21" t="e">
        <f>SUM(FB6:FB12)</f>
        <v>#DIV/0!</v>
      </c>
      <c r="FC13" s="7">
        <f>C13+G13+K13+S13+W13+AA13+AE13+AM13+AQ13+AU13+AY13+BC13+BG13+BK13+BO13+BS13+BW13+CA13+CE13+CI13+CM13+CQ13+CU13+CY13+DC13+DK13+DO13+DS13+DW13+EA13+EE13+EI13+EM13+EQ13+EU13</f>
        <v>251901.01700000002</v>
      </c>
      <c r="FD13" s="7">
        <f>D13+H13+L13+T13+X13+AB13+AF13+AN13+AR13+AV13+AZ13+BD13+BH13+BL13+BP13+BT13+BX13+CB13+CF13+CJ13+CN13+CR13+CV13+CZ13+DD13+DL13+DP13+DT13+DX13+EB13+EF13+EJ13+EN13+ER13+EV13</f>
        <v>78087.48599999999</v>
      </c>
      <c r="FE13" s="7">
        <f t="shared" si="27"/>
        <v>173813.53100000002</v>
      </c>
      <c r="FF13" s="14">
        <f t="shared" si="28"/>
        <v>30.99927381396796</v>
      </c>
    </row>
  </sheetData>
  <mergeCells count="81">
    <mergeCell ref="EY4:FB4"/>
    <mergeCell ref="EY3:FB3"/>
    <mergeCell ref="DC4:DF4"/>
    <mergeCell ref="DK4:DN4"/>
    <mergeCell ref="DO4:DR4"/>
    <mergeCell ref="EU4:EX4"/>
    <mergeCell ref="DS4:DV4"/>
    <mergeCell ref="EI4:EL4"/>
    <mergeCell ref="EM4:EP4"/>
    <mergeCell ref="EQ4:ET4"/>
    <mergeCell ref="DW4:DZ4"/>
    <mergeCell ref="EE4:EH4"/>
    <mergeCell ref="CQ4:CT4"/>
    <mergeCell ref="CI4:CL4"/>
    <mergeCell ref="CM4:CP4"/>
    <mergeCell ref="CU4:CX4"/>
    <mergeCell ref="CY4:DB4"/>
    <mergeCell ref="EA4:ED4"/>
    <mergeCell ref="DG4:DJ4"/>
    <mergeCell ref="BK4:BN4"/>
    <mergeCell ref="AY4:BB4"/>
    <mergeCell ref="BC4:BF4"/>
    <mergeCell ref="BG4:BJ4"/>
    <mergeCell ref="CE3:CH3"/>
    <mergeCell ref="BO4:BR4"/>
    <mergeCell ref="BS4:BV4"/>
    <mergeCell ref="BW4:BZ4"/>
    <mergeCell ref="CA4:CD4"/>
    <mergeCell ref="CE4:CH4"/>
    <mergeCell ref="BS3:BV3"/>
    <mergeCell ref="BW3:BZ3"/>
    <mergeCell ref="CA3:CD3"/>
    <mergeCell ref="CI3:CL3"/>
    <mergeCell ref="EE3:EH3"/>
    <mergeCell ref="CQ3:CT3"/>
    <mergeCell ref="CU3:CX3"/>
    <mergeCell ref="DC3:DF3"/>
    <mergeCell ref="CM3:CP3"/>
    <mergeCell ref="CY3:DB3"/>
    <mergeCell ref="DG3:DJ3"/>
    <mergeCell ref="BC3:BF3"/>
    <mergeCell ref="AA3:AD3"/>
    <mergeCell ref="EQ3:ET3"/>
    <mergeCell ref="EU3:EX3"/>
    <mergeCell ref="DK3:DN3"/>
    <mergeCell ref="DO3:DR3"/>
    <mergeCell ref="DS3:DV3"/>
    <mergeCell ref="EI3:EL3"/>
    <mergeCell ref="EM3:EP3"/>
    <mergeCell ref="DW3:DZ3"/>
    <mergeCell ref="A3:A5"/>
    <mergeCell ref="B3:B5"/>
    <mergeCell ref="C3:F3"/>
    <mergeCell ref="W3:Z3"/>
    <mergeCell ref="C4:F4"/>
    <mergeCell ref="G4:J4"/>
    <mergeCell ref="K4:N4"/>
    <mergeCell ref="G3:J3"/>
    <mergeCell ref="K3:N3"/>
    <mergeCell ref="W4:Z4"/>
    <mergeCell ref="AA4:AD4"/>
    <mergeCell ref="AE4:AH4"/>
    <mergeCell ref="FC3:FF3"/>
    <mergeCell ref="EA3:ED3"/>
    <mergeCell ref="AQ3:AT3"/>
    <mergeCell ref="BO3:BR3"/>
    <mergeCell ref="BG3:BJ3"/>
    <mergeCell ref="BK3:BN3"/>
    <mergeCell ref="AY3:BB3"/>
    <mergeCell ref="AU4:AX4"/>
    <mergeCell ref="AU3:AX3"/>
    <mergeCell ref="AE3:AH3"/>
    <mergeCell ref="AM3:AP3"/>
    <mergeCell ref="AM4:AP4"/>
    <mergeCell ref="AQ4:AT4"/>
    <mergeCell ref="AI3:AL3"/>
    <mergeCell ref="AI4:AL4"/>
    <mergeCell ref="O4:R4"/>
    <mergeCell ref="O3:R3"/>
    <mergeCell ref="S4:V4"/>
    <mergeCell ref="S3:V3"/>
  </mergeCells>
  <printOptions/>
  <pageMargins left="0.75" right="0.29" top="1" bottom="1" header="0.5" footer="0.5"/>
  <pageSetup horizontalDpi="600" verticalDpi="600" orientation="landscape" paperSize="9" scale="71" r:id="rId1"/>
  <colBreaks count="7" manualBreakCount="7">
    <brk id="22" max="65535" man="1"/>
    <brk id="38" max="65535" man="1"/>
    <brk id="62" max="65535" man="1"/>
    <brk id="82" max="12" man="1"/>
    <brk id="102" max="12" man="1"/>
    <brk id="122" max="12" man="1"/>
    <brk id="14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J19"/>
  <sheetViews>
    <sheetView workbookViewId="0" topLeftCell="A1">
      <pane xSplit="2" ySplit="5" topLeftCell="A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11" sqref="AH11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8.00390625" style="0" customWidth="1"/>
    <col min="4" max="4" width="7.7109375" style="0" customWidth="1"/>
    <col min="8" max="8" width="7.7109375" style="0" customWidth="1"/>
    <col min="16" max="16" width="6.28125" style="0" customWidth="1"/>
    <col min="20" max="20" width="8.421875" style="0" customWidth="1"/>
    <col min="48" max="48" width="6.57421875" style="0" customWidth="1"/>
    <col min="52" max="52" width="6.421875" style="0" customWidth="1"/>
    <col min="81" max="81" width="8.8515625" style="0" customWidth="1"/>
    <col min="85" max="85" width="8.28125" style="0" customWidth="1"/>
    <col min="93" max="93" width="6.00390625" style="0" customWidth="1"/>
    <col min="97" max="97" width="6.57421875" style="0" customWidth="1"/>
    <col min="107" max="107" width="10.140625" style="0" customWidth="1"/>
    <col min="108" max="108" width="10.57421875" style="0" customWidth="1"/>
  </cols>
  <sheetData>
    <row r="1" ht="18.75">
      <c r="A1" s="1" t="s">
        <v>175</v>
      </c>
    </row>
    <row r="3" spans="1:114" ht="87.75" customHeight="1">
      <c r="A3" s="62" t="s">
        <v>0</v>
      </c>
      <c r="B3" s="61" t="s">
        <v>7</v>
      </c>
      <c r="C3" s="62" t="s">
        <v>133</v>
      </c>
      <c r="D3" s="62"/>
      <c r="E3" s="62"/>
      <c r="F3" s="62"/>
      <c r="G3" s="62" t="s">
        <v>107</v>
      </c>
      <c r="H3" s="62"/>
      <c r="I3" s="62"/>
      <c r="J3" s="62"/>
      <c r="K3" s="62" t="s">
        <v>136</v>
      </c>
      <c r="L3" s="62"/>
      <c r="M3" s="62"/>
      <c r="N3" s="62"/>
      <c r="O3" s="62" t="s">
        <v>138</v>
      </c>
      <c r="P3" s="62"/>
      <c r="Q3" s="62"/>
      <c r="R3" s="62"/>
      <c r="S3" s="62" t="s">
        <v>141</v>
      </c>
      <c r="T3" s="62"/>
      <c r="U3" s="62"/>
      <c r="V3" s="62"/>
      <c r="W3" s="62" t="s">
        <v>108</v>
      </c>
      <c r="X3" s="62"/>
      <c r="Y3" s="62"/>
      <c r="Z3" s="62"/>
      <c r="AA3" s="55" t="s">
        <v>44</v>
      </c>
      <c r="AB3" s="56"/>
      <c r="AC3" s="56"/>
      <c r="AD3" s="57"/>
      <c r="AE3" s="62" t="s">
        <v>109</v>
      </c>
      <c r="AF3" s="62"/>
      <c r="AG3" s="62"/>
      <c r="AH3" s="62"/>
      <c r="AI3" s="62" t="s">
        <v>110</v>
      </c>
      <c r="AJ3" s="62"/>
      <c r="AK3" s="62"/>
      <c r="AL3" s="62"/>
      <c r="AM3" s="62" t="s">
        <v>111</v>
      </c>
      <c r="AN3" s="62"/>
      <c r="AO3" s="62"/>
      <c r="AP3" s="62"/>
      <c r="AQ3" s="62" t="s">
        <v>112</v>
      </c>
      <c r="AR3" s="62"/>
      <c r="AS3" s="62"/>
      <c r="AT3" s="62"/>
      <c r="AU3" s="62" t="s">
        <v>113</v>
      </c>
      <c r="AV3" s="62"/>
      <c r="AW3" s="62"/>
      <c r="AX3" s="62"/>
      <c r="AY3" s="62" t="s">
        <v>114</v>
      </c>
      <c r="AZ3" s="62"/>
      <c r="BA3" s="62"/>
      <c r="BB3" s="62"/>
      <c r="BC3" s="62" t="s">
        <v>115</v>
      </c>
      <c r="BD3" s="62"/>
      <c r="BE3" s="62"/>
      <c r="BF3" s="62"/>
      <c r="BG3" s="62" t="s">
        <v>116</v>
      </c>
      <c r="BH3" s="62"/>
      <c r="BI3" s="62"/>
      <c r="BJ3" s="62"/>
      <c r="BK3" s="62" t="s">
        <v>117</v>
      </c>
      <c r="BL3" s="62"/>
      <c r="BM3" s="62"/>
      <c r="BN3" s="62"/>
      <c r="BO3" s="62" t="s">
        <v>142</v>
      </c>
      <c r="BP3" s="62"/>
      <c r="BQ3" s="62"/>
      <c r="BR3" s="62"/>
      <c r="BS3" s="62" t="s">
        <v>118</v>
      </c>
      <c r="BT3" s="62"/>
      <c r="BU3" s="62"/>
      <c r="BV3" s="62"/>
      <c r="BW3" s="62" t="s">
        <v>119</v>
      </c>
      <c r="BX3" s="62"/>
      <c r="BY3" s="62"/>
      <c r="BZ3" s="62"/>
      <c r="CA3" s="62" t="s">
        <v>50</v>
      </c>
      <c r="CB3" s="62"/>
      <c r="CC3" s="62"/>
      <c r="CD3" s="62"/>
      <c r="CE3" s="62" t="s">
        <v>120</v>
      </c>
      <c r="CF3" s="62"/>
      <c r="CG3" s="62"/>
      <c r="CH3" s="62"/>
      <c r="CI3" s="62" t="s">
        <v>121</v>
      </c>
      <c r="CJ3" s="62"/>
      <c r="CK3" s="62"/>
      <c r="CL3" s="62"/>
      <c r="CM3" s="62" t="s">
        <v>122</v>
      </c>
      <c r="CN3" s="62"/>
      <c r="CO3" s="62"/>
      <c r="CP3" s="62"/>
      <c r="CQ3" s="62" t="s">
        <v>123</v>
      </c>
      <c r="CR3" s="62"/>
      <c r="CS3" s="62"/>
      <c r="CT3" s="62"/>
      <c r="CU3" s="62" t="s">
        <v>105</v>
      </c>
      <c r="CV3" s="62"/>
      <c r="CW3" s="62"/>
      <c r="CX3" s="62"/>
      <c r="CY3" s="67" t="s">
        <v>159</v>
      </c>
      <c r="CZ3" s="68"/>
      <c r="DA3" s="68"/>
      <c r="DB3" s="69"/>
      <c r="DC3" s="67" t="s">
        <v>155</v>
      </c>
      <c r="DD3" s="68"/>
      <c r="DE3" s="68"/>
      <c r="DF3" s="69"/>
      <c r="DG3" s="6"/>
      <c r="DH3" s="6"/>
      <c r="DI3" s="6"/>
      <c r="DJ3" s="6"/>
    </row>
    <row r="4" spans="1:110" ht="12.75">
      <c r="A4" s="62"/>
      <c r="B4" s="61"/>
      <c r="C4" s="51" t="s">
        <v>134</v>
      </c>
      <c r="D4" s="51"/>
      <c r="E4" s="51"/>
      <c r="F4" s="51"/>
      <c r="G4" s="51" t="s">
        <v>135</v>
      </c>
      <c r="H4" s="51"/>
      <c r="I4" s="51"/>
      <c r="J4" s="51"/>
      <c r="K4" s="51" t="s">
        <v>137</v>
      </c>
      <c r="L4" s="51"/>
      <c r="M4" s="51"/>
      <c r="N4" s="51"/>
      <c r="O4" s="51" t="s">
        <v>139</v>
      </c>
      <c r="P4" s="51"/>
      <c r="Q4" s="51"/>
      <c r="R4" s="51"/>
      <c r="S4" s="51" t="s">
        <v>140</v>
      </c>
      <c r="T4" s="51"/>
      <c r="U4" s="51"/>
      <c r="V4" s="51"/>
      <c r="W4" s="51" t="s">
        <v>37</v>
      </c>
      <c r="X4" s="51"/>
      <c r="Y4" s="51"/>
      <c r="Z4" s="51"/>
      <c r="AA4" s="58" t="s">
        <v>43</v>
      </c>
      <c r="AB4" s="59"/>
      <c r="AC4" s="59"/>
      <c r="AD4" s="60"/>
      <c r="AE4" s="51" t="s">
        <v>38</v>
      </c>
      <c r="AF4" s="51"/>
      <c r="AG4" s="51"/>
      <c r="AH4" s="51"/>
      <c r="AI4" s="51" t="s">
        <v>39</v>
      </c>
      <c r="AJ4" s="51"/>
      <c r="AK4" s="51"/>
      <c r="AL4" s="51"/>
      <c r="AM4" s="51" t="s">
        <v>40</v>
      </c>
      <c r="AN4" s="51"/>
      <c r="AO4" s="51"/>
      <c r="AP4" s="51"/>
      <c r="AQ4" s="51" t="s">
        <v>41</v>
      </c>
      <c r="AR4" s="51"/>
      <c r="AS4" s="51"/>
      <c r="AT4" s="51"/>
      <c r="AU4" s="51" t="s">
        <v>45</v>
      </c>
      <c r="AV4" s="51"/>
      <c r="AW4" s="51"/>
      <c r="AX4" s="51"/>
      <c r="AY4" s="51" t="s">
        <v>42</v>
      </c>
      <c r="AZ4" s="51"/>
      <c r="BA4" s="51"/>
      <c r="BB4" s="51"/>
      <c r="BC4" s="51" t="s">
        <v>46</v>
      </c>
      <c r="BD4" s="51"/>
      <c r="BE4" s="51"/>
      <c r="BF4" s="51"/>
      <c r="BG4" s="51" t="s">
        <v>156</v>
      </c>
      <c r="BH4" s="51"/>
      <c r="BI4" s="51"/>
      <c r="BJ4" s="51"/>
      <c r="BK4" s="51" t="s">
        <v>157</v>
      </c>
      <c r="BL4" s="51"/>
      <c r="BM4" s="51"/>
      <c r="BN4" s="51"/>
      <c r="BO4" s="51" t="s">
        <v>47</v>
      </c>
      <c r="BP4" s="51"/>
      <c r="BQ4" s="51"/>
      <c r="BR4" s="51"/>
      <c r="BS4" s="51" t="s">
        <v>48</v>
      </c>
      <c r="BT4" s="51"/>
      <c r="BU4" s="51"/>
      <c r="BV4" s="51"/>
      <c r="BW4" s="51" t="s">
        <v>49</v>
      </c>
      <c r="BX4" s="51"/>
      <c r="BY4" s="51"/>
      <c r="BZ4" s="51"/>
      <c r="CA4" s="61">
        <v>41020100</v>
      </c>
      <c r="CB4" s="61"/>
      <c r="CC4" s="61"/>
      <c r="CD4" s="61"/>
      <c r="CE4" s="61">
        <v>41033900</v>
      </c>
      <c r="CF4" s="61"/>
      <c r="CG4" s="61"/>
      <c r="CH4" s="61"/>
      <c r="CI4" s="61">
        <v>41040200</v>
      </c>
      <c r="CJ4" s="61"/>
      <c r="CK4" s="61"/>
      <c r="CL4" s="61"/>
      <c r="CM4" s="61">
        <v>41051000</v>
      </c>
      <c r="CN4" s="61"/>
      <c r="CO4" s="61"/>
      <c r="CP4" s="61"/>
      <c r="CQ4" s="61">
        <v>41051200</v>
      </c>
      <c r="CR4" s="61"/>
      <c r="CS4" s="61"/>
      <c r="CT4" s="61"/>
      <c r="CU4" s="61">
        <v>41053900</v>
      </c>
      <c r="CV4" s="61"/>
      <c r="CW4" s="61"/>
      <c r="CX4" s="61"/>
      <c r="CY4" s="70"/>
      <c r="CZ4" s="71"/>
      <c r="DA4" s="71"/>
      <c r="DB4" s="72"/>
      <c r="DC4" s="70"/>
      <c r="DD4" s="71"/>
      <c r="DE4" s="71"/>
      <c r="DF4" s="72"/>
    </row>
    <row r="5" spans="1:110" ht="25.5" customHeight="1">
      <c r="A5" s="62"/>
      <c r="B5" s="61"/>
      <c r="C5" s="2" t="s">
        <v>8</v>
      </c>
      <c r="D5" s="2" t="s">
        <v>9</v>
      </c>
      <c r="E5" s="3" t="s">
        <v>12</v>
      </c>
      <c r="F5" s="3" t="s">
        <v>11</v>
      </c>
      <c r="G5" s="2" t="s">
        <v>8</v>
      </c>
      <c r="H5" s="2" t="s">
        <v>9</v>
      </c>
      <c r="I5" s="3" t="s">
        <v>12</v>
      </c>
      <c r="J5" s="3" t="s">
        <v>11</v>
      </c>
      <c r="K5" s="2" t="s">
        <v>8</v>
      </c>
      <c r="L5" s="2" t="s">
        <v>9</v>
      </c>
      <c r="M5" s="3" t="s">
        <v>12</v>
      </c>
      <c r="N5" s="3" t="s">
        <v>11</v>
      </c>
      <c r="O5" s="2" t="s">
        <v>8</v>
      </c>
      <c r="P5" s="2" t="s">
        <v>9</v>
      </c>
      <c r="Q5" s="3" t="s">
        <v>12</v>
      </c>
      <c r="R5" s="3" t="s">
        <v>11</v>
      </c>
      <c r="S5" s="2" t="s">
        <v>8</v>
      </c>
      <c r="T5" s="2" t="s">
        <v>9</v>
      </c>
      <c r="U5" s="3" t="s">
        <v>12</v>
      </c>
      <c r="V5" s="3" t="s">
        <v>11</v>
      </c>
      <c r="W5" s="2" t="s">
        <v>8</v>
      </c>
      <c r="X5" s="2" t="s">
        <v>9</v>
      </c>
      <c r="Y5" s="3" t="s">
        <v>12</v>
      </c>
      <c r="Z5" s="3" t="s">
        <v>11</v>
      </c>
      <c r="AA5" s="2" t="s">
        <v>8</v>
      </c>
      <c r="AB5" s="2" t="s">
        <v>9</v>
      </c>
      <c r="AC5" s="3" t="s">
        <v>12</v>
      </c>
      <c r="AD5" s="3" t="s">
        <v>11</v>
      </c>
      <c r="AE5" s="2" t="s">
        <v>8</v>
      </c>
      <c r="AF5" s="2" t="s">
        <v>9</v>
      </c>
      <c r="AG5" s="3" t="s">
        <v>12</v>
      </c>
      <c r="AH5" s="3" t="s">
        <v>11</v>
      </c>
      <c r="AI5" s="2" t="s">
        <v>8</v>
      </c>
      <c r="AJ5" s="2" t="s">
        <v>9</v>
      </c>
      <c r="AK5" s="3" t="s">
        <v>12</v>
      </c>
      <c r="AL5" s="3" t="s">
        <v>11</v>
      </c>
      <c r="AM5" s="2" t="s">
        <v>8</v>
      </c>
      <c r="AN5" s="2" t="s">
        <v>9</v>
      </c>
      <c r="AO5" s="3" t="s">
        <v>12</v>
      </c>
      <c r="AP5" s="3" t="s">
        <v>11</v>
      </c>
      <c r="AQ5" s="2" t="s">
        <v>8</v>
      </c>
      <c r="AR5" s="2" t="s">
        <v>9</v>
      </c>
      <c r="AS5" s="3" t="s">
        <v>12</v>
      </c>
      <c r="AT5" s="3" t="s">
        <v>11</v>
      </c>
      <c r="AU5" s="2" t="s">
        <v>8</v>
      </c>
      <c r="AV5" s="2" t="s">
        <v>9</v>
      </c>
      <c r="AW5" s="3" t="s">
        <v>12</v>
      </c>
      <c r="AX5" s="3" t="s">
        <v>11</v>
      </c>
      <c r="AY5" s="2" t="s">
        <v>8</v>
      </c>
      <c r="AZ5" s="2" t="s">
        <v>9</v>
      </c>
      <c r="BA5" s="3" t="s">
        <v>12</v>
      </c>
      <c r="BB5" s="3" t="s">
        <v>11</v>
      </c>
      <c r="BC5" s="2" t="s">
        <v>8</v>
      </c>
      <c r="BD5" s="2" t="s">
        <v>9</v>
      </c>
      <c r="BE5" s="3" t="s">
        <v>12</v>
      </c>
      <c r="BF5" s="3" t="s">
        <v>11</v>
      </c>
      <c r="BG5" s="2" t="s">
        <v>8</v>
      </c>
      <c r="BH5" s="2" t="s">
        <v>9</v>
      </c>
      <c r="BI5" s="3" t="s">
        <v>12</v>
      </c>
      <c r="BJ5" s="3" t="s">
        <v>11</v>
      </c>
      <c r="BK5" s="2" t="s">
        <v>8</v>
      </c>
      <c r="BL5" s="2" t="s">
        <v>9</v>
      </c>
      <c r="BM5" s="3" t="s">
        <v>12</v>
      </c>
      <c r="BN5" s="3" t="s">
        <v>11</v>
      </c>
      <c r="BO5" s="2" t="s">
        <v>8</v>
      </c>
      <c r="BP5" s="2" t="s">
        <v>9</v>
      </c>
      <c r="BQ5" s="3" t="s">
        <v>12</v>
      </c>
      <c r="BR5" s="3" t="s">
        <v>11</v>
      </c>
      <c r="BS5" s="2" t="s">
        <v>8</v>
      </c>
      <c r="BT5" s="2" t="s">
        <v>9</v>
      </c>
      <c r="BU5" s="3" t="s">
        <v>12</v>
      </c>
      <c r="BV5" s="3" t="s">
        <v>11</v>
      </c>
      <c r="BW5" s="2" t="s">
        <v>8</v>
      </c>
      <c r="BX5" s="2" t="s">
        <v>9</v>
      </c>
      <c r="BY5" s="3" t="s">
        <v>12</v>
      </c>
      <c r="BZ5" s="3" t="s">
        <v>11</v>
      </c>
      <c r="CA5" s="2" t="s">
        <v>8</v>
      </c>
      <c r="CB5" s="2" t="s">
        <v>9</v>
      </c>
      <c r="CC5" s="3" t="s">
        <v>12</v>
      </c>
      <c r="CD5" s="3" t="s">
        <v>11</v>
      </c>
      <c r="CE5" s="2" t="s">
        <v>8</v>
      </c>
      <c r="CF5" s="2" t="s">
        <v>9</v>
      </c>
      <c r="CG5" s="3" t="s">
        <v>12</v>
      </c>
      <c r="CH5" s="3" t="s">
        <v>11</v>
      </c>
      <c r="CI5" s="2" t="s">
        <v>8</v>
      </c>
      <c r="CJ5" s="2" t="s">
        <v>9</v>
      </c>
      <c r="CK5" s="3" t="s">
        <v>12</v>
      </c>
      <c r="CL5" s="3" t="s">
        <v>11</v>
      </c>
      <c r="CM5" s="2" t="s">
        <v>8</v>
      </c>
      <c r="CN5" s="2" t="s">
        <v>9</v>
      </c>
      <c r="CO5" s="3" t="s">
        <v>12</v>
      </c>
      <c r="CP5" s="3" t="s">
        <v>11</v>
      </c>
      <c r="CQ5" s="2" t="s">
        <v>8</v>
      </c>
      <c r="CR5" s="2" t="s">
        <v>9</v>
      </c>
      <c r="CS5" s="3" t="s">
        <v>12</v>
      </c>
      <c r="CT5" s="3" t="s">
        <v>11</v>
      </c>
      <c r="CU5" s="2" t="s">
        <v>8</v>
      </c>
      <c r="CV5" s="2" t="s">
        <v>9</v>
      </c>
      <c r="CW5" s="3" t="s">
        <v>12</v>
      </c>
      <c r="CX5" s="3" t="s">
        <v>11</v>
      </c>
      <c r="CY5" s="2" t="s">
        <v>8</v>
      </c>
      <c r="CZ5" s="2" t="s">
        <v>9</v>
      </c>
      <c r="DA5" s="3" t="s">
        <v>12</v>
      </c>
      <c r="DB5" s="3" t="s">
        <v>11</v>
      </c>
      <c r="DC5" s="2" t="s">
        <v>8</v>
      </c>
      <c r="DD5" s="2" t="s">
        <v>9</v>
      </c>
      <c r="DE5" s="3" t="s">
        <v>12</v>
      </c>
      <c r="DF5" s="3" t="s">
        <v>11</v>
      </c>
    </row>
    <row r="6" spans="1:110" s="38" customFormat="1" ht="25.5">
      <c r="A6" s="11">
        <v>1</v>
      </c>
      <c r="B6" s="37" t="s">
        <v>2</v>
      </c>
      <c r="C6" s="11">
        <v>4560.4</v>
      </c>
      <c r="D6" s="15">
        <v>4282.08</v>
      </c>
      <c r="E6" s="15">
        <f>D6-C6</f>
        <v>-278.3199999999997</v>
      </c>
      <c r="F6" s="19">
        <f aca="true" t="shared" si="0" ref="F6:F13">D6/C6*100</f>
        <v>93.8970265766161</v>
      </c>
      <c r="G6" s="11">
        <v>0</v>
      </c>
      <c r="H6" s="11">
        <v>1.62</v>
      </c>
      <c r="I6" s="15">
        <f>H6-G6</f>
        <v>1.62</v>
      </c>
      <c r="J6" s="10" t="e">
        <f aca="true" t="shared" si="1" ref="J6:J13">H6/G6*100</f>
        <v>#DIV/0!</v>
      </c>
      <c r="K6" s="11">
        <v>5</v>
      </c>
      <c r="L6" s="15">
        <v>3.76</v>
      </c>
      <c r="M6" s="15">
        <f>L6-K6</f>
        <v>-1.2400000000000002</v>
      </c>
      <c r="N6" s="19">
        <f aca="true" t="shared" si="2" ref="N6:N13">L6/K6*100</f>
        <v>75.2</v>
      </c>
      <c r="O6" s="11">
        <v>16.4</v>
      </c>
      <c r="P6" s="11">
        <v>52.02</v>
      </c>
      <c r="Q6" s="15">
        <f>P6-O6</f>
        <v>35.620000000000005</v>
      </c>
      <c r="R6" s="8">
        <f aca="true" t="shared" si="3" ref="R6:R13">P6/O6*100</f>
        <v>317.19512195121956</v>
      </c>
      <c r="S6" s="11">
        <v>58.6</v>
      </c>
      <c r="T6" s="11">
        <v>175.27</v>
      </c>
      <c r="U6" s="15">
        <f>T6-S6</f>
        <v>116.67000000000002</v>
      </c>
      <c r="V6" s="19">
        <f aca="true" t="shared" si="4" ref="V6:V13">T6/S6*100</f>
        <v>299.09556313993176</v>
      </c>
      <c r="W6" s="11">
        <v>221.9</v>
      </c>
      <c r="X6" s="11">
        <v>222.1</v>
      </c>
      <c r="Y6" s="15">
        <f>X6-W6</f>
        <v>0.19999999999998863</v>
      </c>
      <c r="Z6" s="19">
        <f aca="true" t="shared" si="5" ref="Z6:Z13">X6/W6*100</f>
        <v>100.09013068949977</v>
      </c>
      <c r="AA6" s="11">
        <f>10.1+7.5+25.5+481.2</f>
        <v>524.3</v>
      </c>
      <c r="AB6" s="11">
        <f>14.52+2.05+54.58+464.55</f>
        <v>535.7</v>
      </c>
      <c r="AC6" s="15">
        <f>AB6-AA6</f>
        <v>11.400000000000091</v>
      </c>
      <c r="AD6" s="19">
        <f aca="true" t="shared" si="6" ref="AD6:AD13">AB6/AA6*100</f>
        <v>102.17432767499525</v>
      </c>
      <c r="AE6" s="11">
        <v>458.7</v>
      </c>
      <c r="AF6" s="11">
        <v>334.51</v>
      </c>
      <c r="AG6" s="15">
        <f>AF6-AE6</f>
        <v>-124.19</v>
      </c>
      <c r="AH6" s="19">
        <f aca="true" t="shared" si="7" ref="AH6:AH14">AF6/AE6*100</f>
        <v>72.92565947242207</v>
      </c>
      <c r="AI6" s="11">
        <v>1192.4</v>
      </c>
      <c r="AJ6" s="11">
        <v>1481.24</v>
      </c>
      <c r="AK6" s="15">
        <f>AJ6-AI6</f>
        <v>288.8399999999999</v>
      </c>
      <c r="AL6" s="19">
        <f aca="true" t="shared" si="8" ref="AL6:AL14">AJ6/AI6*100</f>
        <v>124.22341496142234</v>
      </c>
      <c r="AM6" s="11">
        <v>10.2</v>
      </c>
      <c r="AN6" s="11">
        <v>42.79</v>
      </c>
      <c r="AO6" s="15">
        <f>AN6-AM6</f>
        <v>32.59</v>
      </c>
      <c r="AP6" s="19">
        <f aca="true" t="shared" si="9" ref="AP6:AP13">AN6/AM6*100</f>
        <v>419.5098039215686</v>
      </c>
      <c r="AQ6" s="11">
        <v>742.3</v>
      </c>
      <c r="AR6" s="11">
        <v>794.48</v>
      </c>
      <c r="AS6" s="15">
        <f>AR6-AQ6</f>
        <v>52.180000000000064</v>
      </c>
      <c r="AT6" s="19">
        <f aca="true" t="shared" si="10" ref="AT6:AT13">AR6/AQ6*100</f>
        <v>107.02950289640307</v>
      </c>
      <c r="AU6" s="11">
        <v>6.2</v>
      </c>
      <c r="AV6" s="11"/>
      <c r="AW6" s="15">
        <f>AV6-AU6</f>
        <v>-6.2</v>
      </c>
      <c r="AX6" s="10">
        <f aca="true" t="shared" si="11" ref="AX6:AX13">AV6/AU6*100</f>
        <v>0</v>
      </c>
      <c r="AY6" s="11">
        <v>8.3</v>
      </c>
      <c r="AZ6" s="11">
        <v>4.27</v>
      </c>
      <c r="BA6" s="15">
        <f>AZ6-AY6</f>
        <v>-4.030000000000001</v>
      </c>
      <c r="BB6" s="19">
        <f aca="true" t="shared" si="12" ref="BB6:BB13">AZ6/AY6*100</f>
        <v>51.44578313253011</v>
      </c>
      <c r="BC6" s="11">
        <v>1323.1</v>
      </c>
      <c r="BD6" s="11">
        <v>1208.14</v>
      </c>
      <c r="BE6" s="15">
        <f>BD6-BC6</f>
        <v>-114.95999999999981</v>
      </c>
      <c r="BF6" s="19">
        <f aca="true" t="shared" si="13" ref="BF6:BF13">BD6/BC6*100</f>
        <v>91.31131433754064</v>
      </c>
      <c r="BG6" s="11">
        <v>28.9</v>
      </c>
      <c r="BH6" s="11">
        <v>0.26</v>
      </c>
      <c r="BI6" s="15">
        <f>BH6-BG6</f>
        <v>-28.639999999999997</v>
      </c>
      <c r="BJ6" s="19">
        <f aca="true" t="shared" si="14" ref="BJ6:BJ13">BH6/BG6*100</f>
        <v>0.8996539792387545</v>
      </c>
      <c r="BK6" s="11">
        <v>28.7</v>
      </c>
      <c r="BL6" s="11">
        <v>28.51</v>
      </c>
      <c r="BM6" s="15">
        <f>BL6-BK6</f>
        <v>-0.18999999999999773</v>
      </c>
      <c r="BN6" s="19">
        <f aca="true" t="shared" si="15" ref="BN6:BN13">BL6/BK6*100</f>
        <v>99.33797909407667</v>
      </c>
      <c r="BO6" s="11">
        <v>7.7</v>
      </c>
      <c r="BP6" s="11">
        <v>0</v>
      </c>
      <c r="BQ6" s="15">
        <f>BP6-BO6</f>
        <v>-7.7</v>
      </c>
      <c r="BR6" s="11">
        <f aca="true" t="shared" si="16" ref="BR6:BR13">BP6/BO6*100</f>
        <v>0</v>
      </c>
      <c r="BS6" s="11">
        <v>1.9</v>
      </c>
      <c r="BT6" s="11">
        <v>0.04</v>
      </c>
      <c r="BU6" s="15">
        <f>BT6-BS6</f>
        <v>-1.8599999999999999</v>
      </c>
      <c r="BV6" s="19">
        <f aca="true" t="shared" si="17" ref="BV6:BV13">BT6/BS6*100</f>
        <v>2.105263157894737</v>
      </c>
      <c r="BW6" s="11">
        <v>0</v>
      </c>
      <c r="BX6" s="11">
        <v>33.47</v>
      </c>
      <c r="BY6" s="15">
        <f>BX6-BW6</f>
        <v>33.47</v>
      </c>
      <c r="BZ6" s="10" t="e">
        <f aca="true" t="shared" si="18" ref="BZ6:BZ11">BX6/BW6*100</f>
        <v>#DIV/0!</v>
      </c>
      <c r="CA6" s="11">
        <v>3729.75</v>
      </c>
      <c r="CB6" s="11">
        <v>3729.9</v>
      </c>
      <c r="CC6" s="15">
        <f>CB6-CA6</f>
        <v>0.15000000000009095</v>
      </c>
      <c r="CD6" s="19">
        <f aca="true" t="shared" si="19" ref="CD6:CD13">CB6/CA6*100</f>
        <v>100.00402171727328</v>
      </c>
      <c r="CE6" s="11">
        <v>10694.67</v>
      </c>
      <c r="CF6" s="11">
        <v>9034.8</v>
      </c>
      <c r="CG6" s="15">
        <f>CF6-CE6</f>
        <v>-1659.8700000000008</v>
      </c>
      <c r="CH6" s="19">
        <f aca="true" t="shared" si="20" ref="CH6:CH13">CF6/CE6*100</f>
        <v>84.47946500453028</v>
      </c>
      <c r="CI6" s="11">
        <v>581.1</v>
      </c>
      <c r="CJ6" s="11">
        <v>581.1</v>
      </c>
      <c r="CK6" s="15">
        <f>CJ6-CI6</f>
        <v>0</v>
      </c>
      <c r="CL6" s="11">
        <f aca="true" t="shared" si="21" ref="CL6:CL13">CJ6/CI6*100</f>
        <v>100</v>
      </c>
      <c r="CM6" s="11">
        <v>240</v>
      </c>
      <c r="CN6" s="11">
        <v>240</v>
      </c>
      <c r="CO6" s="15">
        <f>CN6-CM6</f>
        <v>0</v>
      </c>
      <c r="CP6" s="11">
        <f aca="true" t="shared" si="22" ref="CP6:CP13">CN6/CM6*100</f>
        <v>100</v>
      </c>
      <c r="CQ6" s="11">
        <v>84.36</v>
      </c>
      <c r="CR6" s="11">
        <v>84.36</v>
      </c>
      <c r="CS6" s="15">
        <f>CR6-CQ6</f>
        <v>0</v>
      </c>
      <c r="CT6" s="11">
        <f aca="true" t="shared" si="23" ref="CT6:CT13">CR6/CQ6*100</f>
        <v>100</v>
      </c>
      <c r="CU6" s="11"/>
      <c r="CV6" s="11"/>
      <c r="CW6" s="15">
        <f>CV6-CU6</f>
        <v>0</v>
      </c>
      <c r="CX6" s="10" t="e">
        <f aca="true" t="shared" si="24" ref="CX6:CX13">CV6/CU6*100</f>
        <v>#DIV/0!</v>
      </c>
      <c r="CY6" s="11">
        <f>DC6-CA6-CE6-CI6-CM6-CQ6-CU6</f>
        <v>9194.999999999996</v>
      </c>
      <c r="CZ6" s="15">
        <f>DD6-CB6-CF6-CJ6-CN6-CR6-CV6</f>
        <v>9200.259999999997</v>
      </c>
      <c r="DA6" s="15">
        <f>CZ6-CY6</f>
        <v>5.260000000000218</v>
      </c>
      <c r="DB6" s="19">
        <f aca="true" t="shared" si="25" ref="DB6:DB13">CZ6/CY6*100</f>
        <v>100.05720500271886</v>
      </c>
      <c r="DC6" s="41">
        <f>C6+G6+K6+O6+S6+W6+AA6+AE6+AI6+AM6+AQ6+AU6+AY6+BC6+BG6+BK6+BO6+BS6+BW6+CA6+CE6+CI6+CM6+CQ6+CU6</f>
        <v>24524.879999999997</v>
      </c>
      <c r="DD6" s="41">
        <f>D6+H6+L6+P6+T6+X6+AB6+AF6+AJ6+AN6+AR6+AV6+AZ6+BD6+BH6+BL6+BP6+BT6+BX6+CB6+CF6+CJ6+CN6+CR6+CV6</f>
        <v>22870.42</v>
      </c>
      <c r="DE6" s="15">
        <f>DD6-DC6</f>
        <v>-1654.4599999999991</v>
      </c>
      <c r="DF6" s="19">
        <f>DD6/DC6*100</f>
        <v>93.25395272066571</v>
      </c>
    </row>
    <row r="7" spans="1:110" ht="25.5">
      <c r="A7" s="4">
        <v>2</v>
      </c>
      <c r="B7" s="5" t="s">
        <v>3</v>
      </c>
      <c r="C7" s="4">
        <v>12974.2</v>
      </c>
      <c r="D7" s="7">
        <v>13060</v>
      </c>
      <c r="E7" s="15">
        <f aca="true" t="shared" si="26" ref="E7:E13">D7-C7</f>
        <v>85.79999999999927</v>
      </c>
      <c r="F7" s="8">
        <f t="shared" si="0"/>
        <v>100.66131245086403</v>
      </c>
      <c r="G7" s="4">
        <v>7.5</v>
      </c>
      <c r="H7" s="7">
        <v>28.81</v>
      </c>
      <c r="I7" s="15">
        <f aca="true" t="shared" si="27" ref="I7:I13">H7-G7</f>
        <v>21.31</v>
      </c>
      <c r="J7" s="8">
        <f t="shared" si="1"/>
        <v>384.1333333333333</v>
      </c>
      <c r="K7" s="4">
        <v>0</v>
      </c>
      <c r="L7" s="7">
        <v>0.28</v>
      </c>
      <c r="M7" s="15">
        <f aca="true" t="shared" si="28" ref="M7:M13">L7-K7</f>
        <v>0.28</v>
      </c>
      <c r="N7" s="10" t="e">
        <f t="shared" si="2"/>
        <v>#DIV/0!</v>
      </c>
      <c r="O7" s="4">
        <v>77.3</v>
      </c>
      <c r="P7" s="4">
        <v>112.01</v>
      </c>
      <c r="Q7" s="15">
        <f aca="true" t="shared" si="29" ref="Q7:Q13">P7-O7</f>
        <v>34.71000000000001</v>
      </c>
      <c r="R7" s="8">
        <f t="shared" si="3"/>
        <v>144.90297542043987</v>
      </c>
      <c r="S7" s="4">
        <v>253.3</v>
      </c>
      <c r="T7" s="4">
        <v>377.38</v>
      </c>
      <c r="U7" s="15">
        <f aca="true" t="shared" si="30" ref="U7:U13">T7-S7</f>
        <v>124.07999999999998</v>
      </c>
      <c r="V7" s="19">
        <f t="shared" si="4"/>
        <v>148.98539281484403</v>
      </c>
      <c r="W7" s="4">
        <v>513.4</v>
      </c>
      <c r="X7" s="7">
        <v>505.29</v>
      </c>
      <c r="Y7" s="15">
        <f aca="true" t="shared" si="31" ref="Y7:Y13">X7-W7</f>
        <v>-8.109999999999957</v>
      </c>
      <c r="Z7" s="8">
        <f t="shared" si="5"/>
        <v>98.4203350214258</v>
      </c>
      <c r="AA7" s="4">
        <v>691.6</v>
      </c>
      <c r="AB7" s="7">
        <v>811.08</v>
      </c>
      <c r="AC7" s="15">
        <f aca="true" t="shared" si="32" ref="AC7:AC13">AB7-AA7</f>
        <v>119.48000000000002</v>
      </c>
      <c r="AD7" s="8">
        <f t="shared" si="6"/>
        <v>117.27588201272413</v>
      </c>
      <c r="AE7" s="4">
        <v>757.1</v>
      </c>
      <c r="AF7" s="7">
        <v>1022.07</v>
      </c>
      <c r="AG7" s="15">
        <f aca="true" t="shared" si="33" ref="AG7:AG14">AF7-AE7</f>
        <v>264.97</v>
      </c>
      <c r="AH7" s="8">
        <f t="shared" si="7"/>
        <v>134.99801875577865</v>
      </c>
      <c r="AI7" s="4">
        <v>2712.3</v>
      </c>
      <c r="AJ7" s="7">
        <v>2703.48</v>
      </c>
      <c r="AK7" s="15">
        <f aca="true" t="shared" si="34" ref="AK7:AK14">AJ7-AI7</f>
        <v>-8.820000000000164</v>
      </c>
      <c r="AL7" s="8">
        <f t="shared" si="8"/>
        <v>99.67481473288352</v>
      </c>
      <c r="AM7" s="4">
        <v>31</v>
      </c>
      <c r="AN7" s="7">
        <v>28.92</v>
      </c>
      <c r="AO7" s="15">
        <f aca="true" t="shared" si="35" ref="AO7:AO13">AN7-AM7</f>
        <v>-2.0799999999999983</v>
      </c>
      <c r="AP7" s="8">
        <f t="shared" si="9"/>
        <v>93.29032258064517</v>
      </c>
      <c r="AQ7" s="4">
        <v>628.6</v>
      </c>
      <c r="AR7" s="7">
        <v>573.32</v>
      </c>
      <c r="AS7" s="15">
        <f aca="true" t="shared" si="36" ref="AS7:AS13">AR7-AQ7</f>
        <v>-55.27999999999997</v>
      </c>
      <c r="AT7" s="8">
        <f t="shared" si="10"/>
        <v>91.20585427935094</v>
      </c>
      <c r="AU7" s="10">
        <v>0</v>
      </c>
      <c r="AV7" s="10">
        <v>0</v>
      </c>
      <c r="AW7" s="15">
        <f aca="true" t="shared" si="37" ref="AW7:AW13">AV7-AU7</f>
        <v>0</v>
      </c>
      <c r="AX7" s="10" t="e">
        <f t="shared" si="11"/>
        <v>#DIV/0!</v>
      </c>
      <c r="AY7" s="4">
        <v>0.4</v>
      </c>
      <c r="AZ7" s="7">
        <v>0.604</v>
      </c>
      <c r="BA7" s="15">
        <f aca="true" t="shared" si="38" ref="BA7:BA13">AZ7-AY7</f>
        <v>0.20399999999999996</v>
      </c>
      <c r="BB7" s="4">
        <f t="shared" si="12"/>
        <v>150.99999999999997</v>
      </c>
      <c r="BC7" s="4">
        <v>4453.8</v>
      </c>
      <c r="BD7" s="7">
        <v>4369.12</v>
      </c>
      <c r="BE7" s="15">
        <f aca="true" t="shared" si="39" ref="BE7:BE13">BD7-BC7</f>
        <v>-84.68000000000029</v>
      </c>
      <c r="BF7" s="8">
        <f t="shared" si="13"/>
        <v>98.09870223180205</v>
      </c>
      <c r="BG7" s="4">
        <v>4.2</v>
      </c>
      <c r="BH7" s="7">
        <v>24.97</v>
      </c>
      <c r="BI7" s="15">
        <f aca="true" t="shared" si="40" ref="BI7:BI13">BH7-BG7</f>
        <v>20.77</v>
      </c>
      <c r="BJ7" s="8">
        <f t="shared" si="14"/>
        <v>594.5238095238094</v>
      </c>
      <c r="BK7" s="4">
        <v>166</v>
      </c>
      <c r="BL7" s="4">
        <v>237.48</v>
      </c>
      <c r="BM7" s="15">
        <f aca="true" t="shared" si="41" ref="BM7:BM13">BL7-BK7</f>
        <v>71.47999999999999</v>
      </c>
      <c r="BN7" s="8">
        <f t="shared" si="15"/>
        <v>143.06024096385542</v>
      </c>
      <c r="BO7" s="4">
        <v>77.1</v>
      </c>
      <c r="BP7" s="7">
        <v>62.62</v>
      </c>
      <c r="BQ7" s="15">
        <f aca="true" t="shared" si="42" ref="BQ7:BQ13">BP7-BO7</f>
        <v>-14.479999999999997</v>
      </c>
      <c r="BR7" s="8">
        <f t="shared" si="16"/>
        <v>81.21919584954604</v>
      </c>
      <c r="BS7" s="4">
        <v>5.3</v>
      </c>
      <c r="BT7" s="7">
        <v>9.15</v>
      </c>
      <c r="BU7" s="15">
        <f aca="true" t="shared" si="43" ref="BU7:BU13">BT7-BS7</f>
        <v>3.8500000000000005</v>
      </c>
      <c r="BV7" s="8">
        <f t="shared" si="17"/>
        <v>172.64150943396228</v>
      </c>
      <c r="BW7" s="4">
        <v>0</v>
      </c>
      <c r="BX7" s="7">
        <v>97.252</v>
      </c>
      <c r="BY7" s="15">
        <f aca="true" t="shared" si="44" ref="BY7:BY13">BX7-BW7</f>
        <v>97.252</v>
      </c>
      <c r="BZ7" s="10" t="e">
        <f t="shared" si="18"/>
        <v>#DIV/0!</v>
      </c>
      <c r="CA7" s="4">
        <v>8138.7</v>
      </c>
      <c r="CB7" s="4">
        <v>8138.7</v>
      </c>
      <c r="CC7" s="15">
        <f aca="true" t="shared" si="45" ref="CC7:CC13">CB7-CA7</f>
        <v>0</v>
      </c>
      <c r="CD7" s="4">
        <f t="shared" si="19"/>
        <v>100</v>
      </c>
      <c r="CE7" s="4">
        <v>20269.5</v>
      </c>
      <c r="CF7" s="4">
        <v>20269.5</v>
      </c>
      <c r="CG7" s="15">
        <f aca="true" t="shared" si="46" ref="CG7:CG13">CF7-CE7</f>
        <v>0</v>
      </c>
      <c r="CH7" s="4">
        <f t="shared" si="20"/>
        <v>100</v>
      </c>
      <c r="CI7" s="4">
        <v>1177.89</v>
      </c>
      <c r="CJ7" s="7">
        <v>1094.79</v>
      </c>
      <c r="CK7" s="15">
        <f aca="true" t="shared" si="47" ref="CK7:CK13">CJ7-CI7</f>
        <v>-83.10000000000014</v>
      </c>
      <c r="CL7" s="8">
        <f t="shared" si="21"/>
        <v>92.94501184321116</v>
      </c>
      <c r="CM7" s="4">
        <v>240</v>
      </c>
      <c r="CN7" s="4">
        <v>240</v>
      </c>
      <c r="CO7" s="15">
        <f aca="true" t="shared" si="48" ref="CO7:CO13">CN7-CM7</f>
        <v>0</v>
      </c>
      <c r="CP7" s="4">
        <f t="shared" si="22"/>
        <v>100</v>
      </c>
      <c r="CQ7" s="7">
        <v>79.4</v>
      </c>
      <c r="CR7" s="7">
        <v>79.4</v>
      </c>
      <c r="CS7" s="15">
        <f aca="true" t="shared" si="49" ref="CS7:CS13">CR7-CQ7</f>
        <v>0</v>
      </c>
      <c r="CT7" s="4">
        <f t="shared" si="23"/>
        <v>100</v>
      </c>
      <c r="CU7" s="4">
        <v>39</v>
      </c>
      <c r="CV7" s="4">
        <v>0</v>
      </c>
      <c r="CW7" s="15">
        <f aca="true" t="shared" si="50" ref="CW7:CW13">CV7-CU7</f>
        <v>-39</v>
      </c>
      <c r="CX7" s="4">
        <f t="shared" si="24"/>
        <v>0</v>
      </c>
      <c r="CY7" s="11">
        <f aca="true" t="shared" si="51" ref="CY7:CY13">DC7-CA7-CE7-CI7-CM7-CQ7-CU7</f>
        <v>23353.100000000006</v>
      </c>
      <c r="CZ7" s="15">
        <f aca="true" t="shared" si="52" ref="CZ7:CZ13">DD7-CB7-CF7-CJ7-CN7-CR7-CV7</f>
        <v>24023.836000000003</v>
      </c>
      <c r="DA7" s="15">
        <f aca="true" t="shared" si="53" ref="DA7:DA13">CZ7-CY7</f>
        <v>670.7359999999971</v>
      </c>
      <c r="DB7" s="8">
        <f t="shared" si="25"/>
        <v>102.87214973600933</v>
      </c>
      <c r="DC7" s="32">
        <f aca="true" t="shared" si="54" ref="DC7:DC12">C7+G7+K7+O7+S7+W7+AA7+AE7+AI7+AM7+AQ7+AU7+AY7+BC7+BG7+BK7+BO7+BS7+BW7+CA7+CE7+CI7+CM7+CQ7+CU7</f>
        <v>53297.590000000004</v>
      </c>
      <c r="DD7" s="32">
        <f aca="true" t="shared" si="55" ref="DD7:DD12">D7+H7+L7+P7+T7+X7+AB7+AF7+AJ7+AN7+AR7+AV7+AZ7+BD7+BH7+BL7+BP7+BT7+BX7+CB7+CF7+CJ7+CN7+CR7+CV7</f>
        <v>53846.226</v>
      </c>
      <c r="DE7" s="15">
        <f aca="true" t="shared" si="56" ref="DE7:DE13">DD7-DC7</f>
        <v>548.6359999999986</v>
      </c>
      <c r="DF7" s="8">
        <f aca="true" t="shared" si="57" ref="DF7:DF15">DD7/DC7*100</f>
        <v>101.02938237920327</v>
      </c>
    </row>
    <row r="8" spans="1:110" ht="25.5">
      <c r="A8" s="4">
        <v>3</v>
      </c>
      <c r="B8" s="5" t="s">
        <v>4</v>
      </c>
      <c r="C8" s="4">
        <v>13784.2</v>
      </c>
      <c r="D8" s="4">
        <v>14263.9</v>
      </c>
      <c r="E8" s="15">
        <f t="shared" si="26"/>
        <v>479.6999999999989</v>
      </c>
      <c r="F8" s="8">
        <f t="shared" si="0"/>
        <v>103.48007138607971</v>
      </c>
      <c r="G8" s="4">
        <v>5</v>
      </c>
      <c r="H8" s="4">
        <v>28.1</v>
      </c>
      <c r="I8" s="15">
        <f t="shared" si="27"/>
        <v>23.1</v>
      </c>
      <c r="J8" s="8">
        <f t="shared" si="1"/>
        <v>562</v>
      </c>
      <c r="K8" s="4">
        <v>0</v>
      </c>
      <c r="L8" s="4">
        <v>2.9</v>
      </c>
      <c r="M8" s="15">
        <f t="shared" si="28"/>
        <v>2.9</v>
      </c>
      <c r="N8" s="10" t="e">
        <f t="shared" si="2"/>
        <v>#DIV/0!</v>
      </c>
      <c r="O8" s="4">
        <v>130</v>
      </c>
      <c r="P8" s="4">
        <v>138.3</v>
      </c>
      <c r="Q8" s="15">
        <f t="shared" si="29"/>
        <v>8.300000000000011</v>
      </c>
      <c r="R8" s="8">
        <f t="shared" si="3"/>
        <v>106.38461538461539</v>
      </c>
      <c r="S8" s="4">
        <v>510</v>
      </c>
      <c r="T8" s="4">
        <v>466</v>
      </c>
      <c r="U8" s="15">
        <f t="shared" si="30"/>
        <v>-44</v>
      </c>
      <c r="V8" s="19">
        <f t="shared" si="4"/>
        <v>91.37254901960785</v>
      </c>
      <c r="W8" s="4">
        <v>450</v>
      </c>
      <c r="X8" s="4">
        <v>453</v>
      </c>
      <c r="Y8" s="15">
        <f t="shared" si="31"/>
        <v>3</v>
      </c>
      <c r="Z8" s="8">
        <f t="shared" si="5"/>
        <v>100.66666666666666</v>
      </c>
      <c r="AA8" s="4">
        <v>42.4</v>
      </c>
      <c r="AB8" s="4">
        <v>51.8</v>
      </c>
      <c r="AC8" s="15">
        <f t="shared" si="32"/>
        <v>9.399999999999999</v>
      </c>
      <c r="AD8" s="8">
        <f t="shared" si="6"/>
        <v>122.1698113207547</v>
      </c>
      <c r="AE8" s="4">
        <v>19142.8</v>
      </c>
      <c r="AF8" s="7">
        <v>19569.9</v>
      </c>
      <c r="AG8" s="15">
        <f t="shared" si="33"/>
        <v>427.1000000000022</v>
      </c>
      <c r="AH8" s="8">
        <f t="shared" si="7"/>
        <v>102.23112606306289</v>
      </c>
      <c r="AI8" s="4">
        <v>4500</v>
      </c>
      <c r="AJ8" s="7">
        <v>4623.7</v>
      </c>
      <c r="AK8" s="15">
        <f t="shared" si="34"/>
        <v>123.69999999999982</v>
      </c>
      <c r="AL8" s="8">
        <f t="shared" si="8"/>
        <v>102.74888888888889</v>
      </c>
      <c r="AM8" s="4">
        <v>63.4</v>
      </c>
      <c r="AN8" s="4">
        <v>63.5</v>
      </c>
      <c r="AO8" s="15">
        <f t="shared" si="35"/>
        <v>0.10000000000000142</v>
      </c>
      <c r="AP8" s="8">
        <f t="shared" si="9"/>
        <v>100.15772870662461</v>
      </c>
      <c r="AQ8" s="4">
        <v>165</v>
      </c>
      <c r="AR8" s="7">
        <v>242.4</v>
      </c>
      <c r="AS8" s="15">
        <f t="shared" si="36"/>
        <v>77.4</v>
      </c>
      <c r="AT8" s="8">
        <f t="shared" si="10"/>
        <v>146.90909090909093</v>
      </c>
      <c r="AU8" s="10"/>
      <c r="AV8" s="10"/>
      <c r="AW8" s="15">
        <f t="shared" si="37"/>
        <v>0</v>
      </c>
      <c r="AX8" s="10" t="e">
        <f t="shared" si="11"/>
        <v>#DIV/0!</v>
      </c>
      <c r="AY8" s="4"/>
      <c r="AZ8" s="4"/>
      <c r="BA8" s="15">
        <f t="shared" si="38"/>
        <v>0</v>
      </c>
      <c r="BB8" s="10" t="e">
        <f t="shared" si="12"/>
        <v>#DIV/0!</v>
      </c>
      <c r="BC8" s="4">
        <v>3435</v>
      </c>
      <c r="BD8" s="4">
        <v>3909.8</v>
      </c>
      <c r="BE8" s="15">
        <f t="shared" si="39"/>
        <v>474.8000000000002</v>
      </c>
      <c r="BF8" s="8">
        <f t="shared" si="13"/>
        <v>113.82241630276566</v>
      </c>
      <c r="BG8" s="4">
        <v>0</v>
      </c>
      <c r="BH8" s="4">
        <v>7.6</v>
      </c>
      <c r="BI8" s="15">
        <f t="shared" si="40"/>
        <v>7.6</v>
      </c>
      <c r="BJ8" s="20" t="e">
        <f t="shared" si="14"/>
        <v>#DIV/0!</v>
      </c>
      <c r="BK8" s="4">
        <v>238</v>
      </c>
      <c r="BL8" s="4">
        <v>311.2</v>
      </c>
      <c r="BM8" s="15">
        <f t="shared" si="41"/>
        <v>73.19999999999999</v>
      </c>
      <c r="BN8" s="8">
        <f t="shared" si="15"/>
        <v>130.7563025210084</v>
      </c>
      <c r="BO8" s="4">
        <v>11.7</v>
      </c>
      <c r="BP8" s="4">
        <v>19.1</v>
      </c>
      <c r="BQ8" s="15">
        <f t="shared" si="42"/>
        <v>7.400000000000002</v>
      </c>
      <c r="BR8" s="8">
        <f t="shared" si="16"/>
        <v>163.24786324786328</v>
      </c>
      <c r="BS8" s="4">
        <v>31.5</v>
      </c>
      <c r="BT8" s="4">
        <v>55.3</v>
      </c>
      <c r="BU8" s="15">
        <f t="shared" si="43"/>
        <v>23.799999999999997</v>
      </c>
      <c r="BV8" s="8">
        <f t="shared" si="17"/>
        <v>175.55555555555554</v>
      </c>
      <c r="BW8" s="4"/>
      <c r="BX8" s="4">
        <v>426.1</v>
      </c>
      <c r="BY8" s="15">
        <f t="shared" si="44"/>
        <v>426.1</v>
      </c>
      <c r="BZ8" s="10" t="e">
        <f t="shared" si="18"/>
        <v>#DIV/0!</v>
      </c>
      <c r="CA8" s="4">
        <v>9300.6</v>
      </c>
      <c r="CB8" s="4">
        <v>9300.6</v>
      </c>
      <c r="CC8" s="15">
        <f t="shared" si="45"/>
        <v>0</v>
      </c>
      <c r="CD8" s="4">
        <f t="shared" si="19"/>
        <v>100</v>
      </c>
      <c r="CE8" s="4">
        <v>20206.3</v>
      </c>
      <c r="CF8" s="4">
        <v>20206.3</v>
      </c>
      <c r="CG8" s="15">
        <f t="shared" si="46"/>
        <v>0</v>
      </c>
      <c r="CH8" s="4">
        <f t="shared" si="20"/>
        <v>100</v>
      </c>
      <c r="CI8" s="4">
        <v>1136</v>
      </c>
      <c r="CJ8" s="4">
        <v>1136</v>
      </c>
      <c r="CK8" s="15">
        <f t="shared" si="47"/>
        <v>0</v>
      </c>
      <c r="CL8" s="4">
        <f t="shared" si="21"/>
        <v>100</v>
      </c>
      <c r="CM8" s="4">
        <v>384</v>
      </c>
      <c r="CN8" s="4">
        <v>384</v>
      </c>
      <c r="CO8" s="15">
        <f t="shared" si="48"/>
        <v>0</v>
      </c>
      <c r="CP8" s="4">
        <f t="shared" si="22"/>
        <v>100</v>
      </c>
      <c r="CQ8" s="4">
        <v>106.7</v>
      </c>
      <c r="CR8" s="4">
        <v>106.7</v>
      </c>
      <c r="CS8" s="15">
        <f t="shared" si="49"/>
        <v>0</v>
      </c>
      <c r="CT8" s="4">
        <f t="shared" si="23"/>
        <v>100</v>
      </c>
      <c r="CU8" s="4"/>
      <c r="CV8" s="4"/>
      <c r="CW8" s="15">
        <f t="shared" si="50"/>
        <v>0</v>
      </c>
      <c r="CX8" s="10" t="e">
        <f t="shared" si="24"/>
        <v>#DIV/0!</v>
      </c>
      <c r="CY8" s="11">
        <f t="shared" si="51"/>
        <v>42509</v>
      </c>
      <c r="CZ8" s="11">
        <f t="shared" si="52"/>
        <v>44632.59999999999</v>
      </c>
      <c r="DA8" s="15">
        <f t="shared" si="53"/>
        <v>2123.5999999999913</v>
      </c>
      <c r="DB8" s="8">
        <f t="shared" si="25"/>
        <v>104.99564798042766</v>
      </c>
      <c r="DC8" s="31">
        <f t="shared" si="54"/>
        <v>73642.59999999999</v>
      </c>
      <c r="DD8" s="31">
        <f t="shared" si="55"/>
        <v>75766.2</v>
      </c>
      <c r="DE8" s="15">
        <f t="shared" si="56"/>
        <v>2123.600000000006</v>
      </c>
      <c r="DF8" s="8">
        <f t="shared" si="57"/>
        <v>102.88365701373934</v>
      </c>
    </row>
    <row r="9" spans="1:110" ht="25.5">
      <c r="A9" s="4">
        <v>4</v>
      </c>
      <c r="B9" s="5" t="s">
        <v>1</v>
      </c>
      <c r="C9" s="4">
        <v>3151.2</v>
      </c>
      <c r="D9" s="4">
        <v>2517.5</v>
      </c>
      <c r="E9" s="15">
        <f t="shared" si="26"/>
        <v>-633.6999999999998</v>
      </c>
      <c r="F9" s="8">
        <f t="shared" si="0"/>
        <v>79.89020055851739</v>
      </c>
      <c r="G9" s="4">
        <v>21</v>
      </c>
      <c r="H9" s="4"/>
      <c r="I9" s="15">
        <f t="shared" si="27"/>
        <v>-21</v>
      </c>
      <c r="J9" s="8">
        <f t="shared" si="1"/>
        <v>0</v>
      </c>
      <c r="K9" s="4">
        <v>10.1</v>
      </c>
      <c r="L9" s="4">
        <v>0.7</v>
      </c>
      <c r="M9" s="15">
        <f t="shared" si="28"/>
        <v>-9.4</v>
      </c>
      <c r="N9" s="8">
        <f t="shared" si="2"/>
        <v>6.93069306930693</v>
      </c>
      <c r="O9" s="4">
        <v>47.6</v>
      </c>
      <c r="P9" s="4">
        <v>40</v>
      </c>
      <c r="Q9" s="15">
        <f t="shared" si="29"/>
        <v>-7.600000000000001</v>
      </c>
      <c r="R9" s="8">
        <f t="shared" si="3"/>
        <v>84.03361344537815</v>
      </c>
      <c r="S9" s="4">
        <v>155.8</v>
      </c>
      <c r="T9" s="4">
        <v>134.7</v>
      </c>
      <c r="U9" s="15">
        <f t="shared" si="30"/>
        <v>-21.100000000000023</v>
      </c>
      <c r="V9" s="19">
        <f t="shared" si="4"/>
        <v>86.45699614890884</v>
      </c>
      <c r="W9" s="4">
        <v>42.7</v>
      </c>
      <c r="X9" s="4">
        <v>40.5</v>
      </c>
      <c r="Y9" s="15">
        <f t="shared" si="31"/>
        <v>-2.200000000000003</v>
      </c>
      <c r="Z9" s="8">
        <f t="shared" si="5"/>
        <v>94.84777517564402</v>
      </c>
      <c r="AA9" s="4">
        <f>13.1+3+52.6</f>
        <v>68.7</v>
      </c>
      <c r="AB9" s="4">
        <f>26.3</f>
        <v>26.3</v>
      </c>
      <c r="AC9" s="15">
        <f t="shared" si="32"/>
        <v>-42.400000000000006</v>
      </c>
      <c r="AD9" s="8">
        <f t="shared" si="6"/>
        <v>38.28238719068413</v>
      </c>
      <c r="AE9" s="4">
        <v>2190</v>
      </c>
      <c r="AF9" s="7">
        <v>2210.7</v>
      </c>
      <c r="AG9" s="15">
        <f t="shared" si="33"/>
        <v>20.699999999999818</v>
      </c>
      <c r="AH9" s="8">
        <f t="shared" si="7"/>
        <v>100.94520547945206</v>
      </c>
      <c r="AI9" s="4">
        <v>1595</v>
      </c>
      <c r="AJ9" s="7">
        <v>1031.2</v>
      </c>
      <c r="AK9" s="15">
        <f t="shared" si="34"/>
        <v>-563.8</v>
      </c>
      <c r="AL9" s="8">
        <f t="shared" si="8"/>
        <v>64.65203761755485</v>
      </c>
      <c r="AM9" s="4">
        <v>344.3</v>
      </c>
      <c r="AN9" s="4">
        <v>39.9</v>
      </c>
      <c r="AO9" s="15">
        <f t="shared" si="35"/>
        <v>-304.40000000000003</v>
      </c>
      <c r="AP9" s="8">
        <f t="shared" si="9"/>
        <v>11.588730758059832</v>
      </c>
      <c r="AQ9" s="4">
        <v>192</v>
      </c>
      <c r="AR9" s="7">
        <v>104.7</v>
      </c>
      <c r="AS9" s="15">
        <f t="shared" si="36"/>
        <v>-87.3</v>
      </c>
      <c r="AT9" s="8">
        <f t="shared" si="10"/>
        <v>54.53125</v>
      </c>
      <c r="AU9" s="10"/>
      <c r="AV9" s="10"/>
      <c r="AW9" s="15">
        <f t="shared" si="37"/>
        <v>0</v>
      </c>
      <c r="AX9" s="10" t="e">
        <f t="shared" si="11"/>
        <v>#DIV/0!</v>
      </c>
      <c r="AY9" s="4"/>
      <c r="AZ9" s="4"/>
      <c r="BA9" s="15">
        <f t="shared" si="38"/>
        <v>0</v>
      </c>
      <c r="BB9" s="10" t="e">
        <f t="shared" si="12"/>
        <v>#DIV/0!</v>
      </c>
      <c r="BC9" s="4">
        <v>2611</v>
      </c>
      <c r="BD9" s="4">
        <v>2425.2</v>
      </c>
      <c r="BE9" s="15">
        <f t="shared" si="39"/>
        <v>-185.80000000000018</v>
      </c>
      <c r="BF9" s="8">
        <f t="shared" si="13"/>
        <v>92.88395250861738</v>
      </c>
      <c r="BG9" s="4">
        <v>0.3</v>
      </c>
      <c r="BH9" s="4">
        <v>17.2</v>
      </c>
      <c r="BI9" s="15">
        <f t="shared" si="40"/>
        <v>16.9</v>
      </c>
      <c r="BJ9" s="8">
        <f t="shared" si="14"/>
        <v>5733.333333333334</v>
      </c>
      <c r="BK9" s="4">
        <v>86.7</v>
      </c>
      <c r="BL9" s="4">
        <v>106.9</v>
      </c>
      <c r="BM9" s="15">
        <f t="shared" si="41"/>
        <v>20.200000000000003</v>
      </c>
      <c r="BN9" s="8">
        <f t="shared" si="15"/>
        <v>123.29873125720876</v>
      </c>
      <c r="BO9" s="4">
        <v>9.2</v>
      </c>
      <c r="BP9" s="4"/>
      <c r="BQ9" s="15">
        <f t="shared" si="42"/>
        <v>-9.2</v>
      </c>
      <c r="BR9" s="8">
        <f t="shared" si="16"/>
        <v>0</v>
      </c>
      <c r="BS9" s="4">
        <v>0.6</v>
      </c>
      <c r="BT9" s="4">
        <v>0</v>
      </c>
      <c r="BU9" s="15">
        <f t="shared" si="43"/>
        <v>-0.6</v>
      </c>
      <c r="BV9" s="4">
        <f t="shared" si="17"/>
        <v>0</v>
      </c>
      <c r="BW9" s="4">
        <v>0</v>
      </c>
      <c r="BX9" s="4">
        <v>2.8</v>
      </c>
      <c r="BY9" s="15">
        <f t="shared" si="44"/>
        <v>2.8</v>
      </c>
      <c r="BZ9" s="10" t="e">
        <f t="shared" si="18"/>
        <v>#DIV/0!</v>
      </c>
      <c r="CA9" s="4">
        <v>4490.4</v>
      </c>
      <c r="CB9" s="4">
        <v>4490.4</v>
      </c>
      <c r="CC9" s="15">
        <f t="shared" si="45"/>
        <v>0</v>
      </c>
      <c r="CD9" s="8">
        <f t="shared" si="19"/>
        <v>100</v>
      </c>
      <c r="CE9" s="4">
        <v>5484.6</v>
      </c>
      <c r="CF9" s="4">
        <v>5484.6</v>
      </c>
      <c r="CG9" s="15">
        <f t="shared" si="46"/>
        <v>0</v>
      </c>
      <c r="CH9" s="8">
        <f t="shared" si="20"/>
        <v>100</v>
      </c>
      <c r="CI9" s="4">
        <v>465</v>
      </c>
      <c r="CJ9" s="4">
        <v>465</v>
      </c>
      <c r="CK9" s="15">
        <f t="shared" si="47"/>
        <v>0</v>
      </c>
      <c r="CL9" s="8">
        <f t="shared" si="21"/>
        <v>100</v>
      </c>
      <c r="CM9" s="4"/>
      <c r="CN9" s="4"/>
      <c r="CO9" s="15">
        <f t="shared" si="48"/>
        <v>0</v>
      </c>
      <c r="CP9" s="10" t="e">
        <f t="shared" si="22"/>
        <v>#DIV/0!</v>
      </c>
      <c r="CQ9" s="4">
        <v>22.3</v>
      </c>
      <c r="CR9" s="4">
        <v>22.3</v>
      </c>
      <c r="CS9" s="15">
        <f t="shared" si="49"/>
        <v>0</v>
      </c>
      <c r="CT9" s="8">
        <f t="shared" si="23"/>
        <v>100</v>
      </c>
      <c r="CU9" s="4"/>
      <c r="CV9" s="4"/>
      <c r="CW9" s="15">
        <f t="shared" si="50"/>
        <v>0</v>
      </c>
      <c r="CX9" s="10" t="e">
        <f t="shared" si="24"/>
        <v>#DIV/0!</v>
      </c>
      <c r="CY9" s="11">
        <f t="shared" si="51"/>
        <v>10526.199999999999</v>
      </c>
      <c r="CZ9" s="11">
        <f t="shared" si="52"/>
        <v>8698.299999999996</v>
      </c>
      <c r="DA9" s="15">
        <f t="shared" si="53"/>
        <v>-1827.9000000000033</v>
      </c>
      <c r="DB9" s="8">
        <f t="shared" si="25"/>
        <v>82.63475898234877</v>
      </c>
      <c r="DC9" s="31">
        <f t="shared" si="54"/>
        <v>20988.5</v>
      </c>
      <c r="DD9" s="31">
        <f t="shared" si="55"/>
        <v>19160.599999999995</v>
      </c>
      <c r="DE9" s="15">
        <f t="shared" si="56"/>
        <v>-1827.900000000005</v>
      </c>
      <c r="DF9" s="8">
        <f t="shared" si="57"/>
        <v>91.29094504133214</v>
      </c>
    </row>
    <row r="10" spans="1:110" ht="25.5">
      <c r="A10" s="4">
        <v>5</v>
      </c>
      <c r="B10" s="5" t="s">
        <v>5</v>
      </c>
      <c r="C10" s="4">
        <v>9594.4</v>
      </c>
      <c r="D10" s="4">
        <v>13536.8</v>
      </c>
      <c r="E10" s="15">
        <f t="shared" si="26"/>
        <v>3942.3999999999996</v>
      </c>
      <c r="F10" s="8">
        <f t="shared" si="0"/>
        <v>141.09063620445258</v>
      </c>
      <c r="G10" s="4">
        <v>5.4</v>
      </c>
      <c r="H10" s="4">
        <v>7.2</v>
      </c>
      <c r="I10" s="15">
        <f t="shared" si="27"/>
        <v>1.7999999999999998</v>
      </c>
      <c r="J10" s="8">
        <f t="shared" si="1"/>
        <v>133.33333333333331</v>
      </c>
      <c r="K10" s="4">
        <v>0.3</v>
      </c>
      <c r="L10" s="4">
        <v>1.4</v>
      </c>
      <c r="M10" s="15">
        <f t="shared" si="28"/>
        <v>1.0999999999999999</v>
      </c>
      <c r="N10" s="8">
        <f t="shared" si="2"/>
        <v>466.6666666666667</v>
      </c>
      <c r="O10" s="4">
        <v>84.4</v>
      </c>
      <c r="P10" s="4">
        <v>77.4</v>
      </c>
      <c r="Q10" s="15">
        <f t="shared" si="29"/>
        <v>-7</v>
      </c>
      <c r="R10" s="8">
        <f t="shared" si="3"/>
        <v>91.70616113744076</v>
      </c>
      <c r="S10" s="4">
        <v>277.9</v>
      </c>
      <c r="T10" s="4">
        <v>260.8</v>
      </c>
      <c r="U10" s="15">
        <f t="shared" si="30"/>
        <v>-17.099999999999966</v>
      </c>
      <c r="V10" s="19">
        <f t="shared" si="4"/>
        <v>93.84670744872258</v>
      </c>
      <c r="W10" s="4">
        <v>177.6</v>
      </c>
      <c r="X10" s="4">
        <v>175</v>
      </c>
      <c r="Y10" s="15">
        <f t="shared" si="31"/>
        <v>-2.5999999999999943</v>
      </c>
      <c r="Z10" s="8">
        <f t="shared" si="5"/>
        <v>98.53603603603604</v>
      </c>
      <c r="AA10" s="4">
        <v>259.1</v>
      </c>
      <c r="AB10" s="4">
        <v>222.6</v>
      </c>
      <c r="AC10" s="15">
        <f t="shared" si="32"/>
        <v>-36.50000000000003</v>
      </c>
      <c r="AD10" s="8">
        <f t="shared" si="6"/>
        <v>85.91277499035121</v>
      </c>
      <c r="AE10" s="4">
        <v>5969.7</v>
      </c>
      <c r="AF10" s="7">
        <v>5495.5</v>
      </c>
      <c r="AG10" s="15">
        <f t="shared" si="33"/>
        <v>-474.1999999999998</v>
      </c>
      <c r="AH10" s="8">
        <f t="shared" si="7"/>
        <v>92.05655225555724</v>
      </c>
      <c r="AI10" s="4">
        <v>3431</v>
      </c>
      <c r="AJ10" s="7">
        <v>3708</v>
      </c>
      <c r="AK10" s="15">
        <f t="shared" si="34"/>
        <v>277</v>
      </c>
      <c r="AL10" s="8">
        <f t="shared" si="8"/>
        <v>108.0734479743515</v>
      </c>
      <c r="AM10" s="4">
        <v>76.8</v>
      </c>
      <c r="AN10" s="4">
        <v>109.2</v>
      </c>
      <c r="AO10" s="15">
        <f t="shared" si="35"/>
        <v>32.400000000000006</v>
      </c>
      <c r="AP10" s="8">
        <f t="shared" si="9"/>
        <v>142.1875</v>
      </c>
      <c r="AQ10" s="4">
        <v>268.8</v>
      </c>
      <c r="AR10" s="7">
        <v>541.3</v>
      </c>
      <c r="AS10" s="15">
        <f t="shared" si="36"/>
        <v>272.49999999999994</v>
      </c>
      <c r="AT10" s="8">
        <f t="shared" si="10"/>
        <v>201.37648809523805</v>
      </c>
      <c r="AU10" s="4">
        <v>0</v>
      </c>
      <c r="AV10" s="4">
        <v>12.5</v>
      </c>
      <c r="AW10" s="15">
        <f t="shared" si="37"/>
        <v>12.5</v>
      </c>
      <c r="AX10" s="10" t="e">
        <f t="shared" si="11"/>
        <v>#DIV/0!</v>
      </c>
      <c r="AY10" s="4"/>
      <c r="AZ10" s="4"/>
      <c r="BA10" s="15">
        <f t="shared" si="38"/>
        <v>0</v>
      </c>
      <c r="BB10" s="10" t="e">
        <f t="shared" si="12"/>
        <v>#DIV/0!</v>
      </c>
      <c r="BC10" s="4">
        <v>4982.1</v>
      </c>
      <c r="BD10" s="4">
        <v>6459</v>
      </c>
      <c r="BE10" s="15">
        <f t="shared" si="39"/>
        <v>1476.8999999999996</v>
      </c>
      <c r="BF10" s="8">
        <f t="shared" si="13"/>
        <v>129.64412597097606</v>
      </c>
      <c r="BG10" s="4">
        <v>22.1</v>
      </c>
      <c r="BH10" s="4">
        <v>20.2</v>
      </c>
      <c r="BI10" s="15">
        <f t="shared" si="40"/>
        <v>-1.9000000000000021</v>
      </c>
      <c r="BJ10" s="8">
        <f t="shared" si="14"/>
        <v>91.40271493212668</v>
      </c>
      <c r="BK10" s="4">
        <v>164.8</v>
      </c>
      <c r="BL10" s="4">
        <v>123.4</v>
      </c>
      <c r="BM10" s="15">
        <f t="shared" si="41"/>
        <v>-41.400000000000006</v>
      </c>
      <c r="BN10" s="8">
        <f t="shared" si="15"/>
        <v>74.87864077669903</v>
      </c>
      <c r="BO10" s="4">
        <v>55.4</v>
      </c>
      <c r="BP10" s="4">
        <v>39.5</v>
      </c>
      <c r="BQ10" s="15">
        <f t="shared" si="42"/>
        <v>-15.899999999999999</v>
      </c>
      <c r="BR10" s="8">
        <f t="shared" si="16"/>
        <v>71.29963898916968</v>
      </c>
      <c r="BS10" s="4">
        <v>0</v>
      </c>
      <c r="BT10" s="4">
        <v>0.6</v>
      </c>
      <c r="BU10" s="15">
        <f t="shared" si="43"/>
        <v>0.6</v>
      </c>
      <c r="BV10" s="10" t="e">
        <f t="shared" si="17"/>
        <v>#DIV/0!</v>
      </c>
      <c r="BW10" s="4">
        <v>0</v>
      </c>
      <c r="BX10" s="4">
        <v>11.1</v>
      </c>
      <c r="BY10" s="15">
        <f t="shared" si="44"/>
        <v>11.1</v>
      </c>
      <c r="BZ10" s="10" t="e">
        <f t="shared" si="18"/>
        <v>#DIV/0!</v>
      </c>
      <c r="CA10" s="4">
        <v>15708.6</v>
      </c>
      <c r="CB10" s="4">
        <v>15708.6</v>
      </c>
      <c r="CC10" s="15">
        <f t="shared" si="45"/>
        <v>0</v>
      </c>
      <c r="CD10" s="4">
        <f t="shared" si="19"/>
        <v>100</v>
      </c>
      <c r="CE10" s="4">
        <v>27159</v>
      </c>
      <c r="CF10" s="4">
        <v>27159</v>
      </c>
      <c r="CG10" s="15">
        <f t="shared" si="46"/>
        <v>0</v>
      </c>
      <c r="CH10" s="4">
        <f t="shared" si="20"/>
        <v>100</v>
      </c>
      <c r="CI10" s="4">
        <v>1419.1</v>
      </c>
      <c r="CJ10" s="4">
        <v>1419.1</v>
      </c>
      <c r="CK10" s="15">
        <f t="shared" si="47"/>
        <v>0</v>
      </c>
      <c r="CL10" s="4">
        <f t="shared" si="21"/>
        <v>100</v>
      </c>
      <c r="CM10" s="4">
        <v>1144.6</v>
      </c>
      <c r="CN10" s="4">
        <v>1144.6</v>
      </c>
      <c r="CO10" s="15">
        <f t="shared" si="48"/>
        <v>0</v>
      </c>
      <c r="CP10" s="4">
        <f t="shared" si="22"/>
        <v>100</v>
      </c>
      <c r="CQ10" s="4">
        <v>151.4</v>
      </c>
      <c r="CR10" s="4">
        <v>151.4</v>
      </c>
      <c r="CS10" s="15">
        <f t="shared" si="49"/>
        <v>0</v>
      </c>
      <c r="CT10" s="4">
        <f t="shared" si="23"/>
        <v>100</v>
      </c>
      <c r="CU10" s="4">
        <v>1580.2</v>
      </c>
      <c r="CV10" s="4">
        <v>1213.3</v>
      </c>
      <c r="CW10" s="15">
        <f t="shared" si="50"/>
        <v>-366.9000000000001</v>
      </c>
      <c r="CX10" s="8">
        <f t="shared" si="24"/>
        <v>76.78142007340843</v>
      </c>
      <c r="CY10" s="11">
        <f t="shared" si="51"/>
        <v>25369.8</v>
      </c>
      <c r="CZ10" s="11">
        <f t="shared" si="52"/>
        <v>30801.50000000002</v>
      </c>
      <c r="DA10" s="15">
        <f t="shared" si="53"/>
        <v>5431.700000000019</v>
      </c>
      <c r="DB10" s="8">
        <f t="shared" si="25"/>
        <v>121.41010177455091</v>
      </c>
      <c r="DC10" s="31">
        <f t="shared" si="54"/>
        <v>72532.7</v>
      </c>
      <c r="DD10" s="31">
        <f t="shared" si="55"/>
        <v>77597.50000000001</v>
      </c>
      <c r="DE10" s="15">
        <f t="shared" si="56"/>
        <v>5064.8000000000175</v>
      </c>
      <c r="DF10" s="8">
        <f t="shared" si="57"/>
        <v>106.98278155921402</v>
      </c>
    </row>
    <row r="11" spans="1:110" ht="25.5">
      <c r="A11" s="4">
        <v>6</v>
      </c>
      <c r="B11" s="5" t="s">
        <v>144</v>
      </c>
      <c r="C11" s="4">
        <v>53835</v>
      </c>
      <c r="D11" s="4">
        <v>57629.3</v>
      </c>
      <c r="E11" s="15">
        <f t="shared" si="26"/>
        <v>3794.300000000003</v>
      </c>
      <c r="F11" s="8">
        <f t="shared" si="0"/>
        <v>107.0480170892542</v>
      </c>
      <c r="G11" s="4">
        <v>15</v>
      </c>
      <c r="H11" s="4">
        <v>16</v>
      </c>
      <c r="I11" s="15">
        <f t="shared" si="27"/>
        <v>1</v>
      </c>
      <c r="J11" s="8">
        <f t="shared" si="1"/>
        <v>106.66666666666667</v>
      </c>
      <c r="K11" s="4">
        <v>28</v>
      </c>
      <c r="L11" s="4">
        <v>29.3</v>
      </c>
      <c r="M11" s="15">
        <f t="shared" si="28"/>
        <v>1.3000000000000007</v>
      </c>
      <c r="N11" s="8">
        <f t="shared" si="2"/>
        <v>104.64285714285715</v>
      </c>
      <c r="O11" s="4">
        <v>600</v>
      </c>
      <c r="P11" s="4">
        <v>639</v>
      </c>
      <c r="Q11" s="15">
        <f t="shared" si="29"/>
        <v>39</v>
      </c>
      <c r="R11" s="19">
        <f t="shared" si="3"/>
        <v>106.5</v>
      </c>
      <c r="S11" s="4">
        <v>2000</v>
      </c>
      <c r="T11" s="4">
        <v>2152.9</v>
      </c>
      <c r="U11" s="15">
        <f t="shared" si="30"/>
        <v>152.9000000000001</v>
      </c>
      <c r="V11" s="19">
        <f t="shared" si="4"/>
        <v>107.64500000000001</v>
      </c>
      <c r="W11" s="4">
        <v>6200</v>
      </c>
      <c r="X11" s="4">
        <v>6544.5</v>
      </c>
      <c r="Y11" s="15">
        <f t="shared" si="31"/>
        <v>344.5</v>
      </c>
      <c r="Z11" s="8">
        <f t="shared" si="5"/>
        <v>105.55645161290323</v>
      </c>
      <c r="AA11" s="4">
        <v>4194</v>
      </c>
      <c r="AB11" s="4">
        <v>4852.4</v>
      </c>
      <c r="AC11" s="15">
        <f t="shared" si="32"/>
        <v>658.3999999999996</v>
      </c>
      <c r="AD11" s="8">
        <f t="shared" si="6"/>
        <v>115.69861707200761</v>
      </c>
      <c r="AE11" s="4">
        <v>13100</v>
      </c>
      <c r="AF11" s="7">
        <v>13157.4</v>
      </c>
      <c r="AG11" s="15">
        <f t="shared" si="33"/>
        <v>57.399999999999636</v>
      </c>
      <c r="AH11" s="8">
        <f t="shared" si="7"/>
        <v>100.4381679389313</v>
      </c>
      <c r="AI11" s="4">
        <v>7500</v>
      </c>
      <c r="AJ11" s="7">
        <v>8567.5</v>
      </c>
      <c r="AK11" s="15">
        <f t="shared" si="34"/>
        <v>1067.5</v>
      </c>
      <c r="AL11" s="8">
        <f t="shared" si="8"/>
        <v>114.23333333333335</v>
      </c>
      <c r="AM11" s="4">
        <v>215</v>
      </c>
      <c r="AN11" s="4">
        <v>216.9</v>
      </c>
      <c r="AO11" s="15">
        <f t="shared" si="35"/>
        <v>1.9000000000000057</v>
      </c>
      <c r="AP11" s="8">
        <f t="shared" si="9"/>
        <v>100.88372093023257</v>
      </c>
      <c r="AQ11" s="4">
        <v>1750</v>
      </c>
      <c r="AR11" s="7">
        <v>1776.4</v>
      </c>
      <c r="AS11" s="15">
        <f t="shared" si="36"/>
        <v>26.40000000000009</v>
      </c>
      <c r="AT11" s="8">
        <f t="shared" si="10"/>
        <v>101.50857142857144</v>
      </c>
      <c r="AU11" s="4">
        <v>71</v>
      </c>
      <c r="AV11" s="4">
        <v>71.2</v>
      </c>
      <c r="AW11" s="15">
        <f t="shared" si="37"/>
        <v>0.20000000000000284</v>
      </c>
      <c r="AX11" s="8">
        <f t="shared" si="11"/>
        <v>100.28169014084507</v>
      </c>
      <c r="AY11" s="4">
        <v>30.6</v>
      </c>
      <c r="AZ11" s="4">
        <v>30.7</v>
      </c>
      <c r="BA11" s="15">
        <f t="shared" si="38"/>
        <v>0.09999999999999787</v>
      </c>
      <c r="BB11" s="4">
        <f t="shared" si="12"/>
        <v>100.32679738562092</v>
      </c>
      <c r="BC11" s="4">
        <v>13319</v>
      </c>
      <c r="BD11" s="4">
        <v>13645</v>
      </c>
      <c r="BE11" s="15">
        <f t="shared" si="39"/>
        <v>326</v>
      </c>
      <c r="BF11" s="8">
        <f t="shared" si="13"/>
        <v>102.4476312035438</v>
      </c>
      <c r="BG11" s="4">
        <v>39.7</v>
      </c>
      <c r="BH11" s="4">
        <v>59</v>
      </c>
      <c r="BI11" s="15">
        <f t="shared" si="40"/>
        <v>19.299999999999997</v>
      </c>
      <c r="BJ11" s="8">
        <f t="shared" si="14"/>
        <v>148.6146095717884</v>
      </c>
      <c r="BK11" s="4">
        <v>625</v>
      </c>
      <c r="BL11" s="4">
        <v>838.3</v>
      </c>
      <c r="BM11" s="15">
        <f t="shared" si="41"/>
        <v>213.29999999999995</v>
      </c>
      <c r="BN11" s="8">
        <f t="shared" si="15"/>
        <v>134.12800000000001</v>
      </c>
      <c r="BO11" s="4">
        <v>238</v>
      </c>
      <c r="BP11" s="4">
        <v>240.6</v>
      </c>
      <c r="BQ11" s="15">
        <f t="shared" si="42"/>
        <v>2.5999999999999943</v>
      </c>
      <c r="BR11" s="8">
        <f t="shared" si="16"/>
        <v>101.0924369747899</v>
      </c>
      <c r="BS11" s="4">
        <v>21</v>
      </c>
      <c r="BT11" s="4">
        <v>25.5</v>
      </c>
      <c r="BU11" s="15">
        <f t="shared" si="43"/>
        <v>4.5</v>
      </c>
      <c r="BV11" s="8">
        <f t="shared" si="17"/>
        <v>121.42857142857142</v>
      </c>
      <c r="BW11" s="4">
        <v>5.9</v>
      </c>
      <c r="BX11" s="4">
        <v>6.2</v>
      </c>
      <c r="BY11" s="15">
        <f t="shared" si="44"/>
        <v>0.2999999999999998</v>
      </c>
      <c r="BZ11" s="8">
        <f t="shared" si="18"/>
        <v>105.08474576271185</v>
      </c>
      <c r="CA11" s="4"/>
      <c r="CB11" s="4"/>
      <c r="CC11" s="15">
        <f t="shared" si="45"/>
        <v>0</v>
      </c>
      <c r="CD11" s="10" t="e">
        <f t="shared" si="19"/>
        <v>#DIV/0!</v>
      </c>
      <c r="CE11" s="4">
        <v>33572.5</v>
      </c>
      <c r="CF11" s="4">
        <v>33572.5</v>
      </c>
      <c r="CG11" s="15">
        <f t="shared" si="46"/>
        <v>0</v>
      </c>
      <c r="CH11" s="4">
        <f t="shared" si="20"/>
        <v>100</v>
      </c>
      <c r="CI11" s="4"/>
      <c r="CJ11" s="4"/>
      <c r="CK11" s="15">
        <f t="shared" si="47"/>
        <v>0</v>
      </c>
      <c r="CL11" s="10" t="e">
        <f t="shared" si="21"/>
        <v>#DIV/0!</v>
      </c>
      <c r="CM11" s="4">
        <v>695.2</v>
      </c>
      <c r="CN11" s="4">
        <v>695.2</v>
      </c>
      <c r="CO11" s="15">
        <f t="shared" si="48"/>
        <v>0</v>
      </c>
      <c r="CP11" s="4">
        <f t="shared" si="22"/>
        <v>100</v>
      </c>
      <c r="CQ11" s="4">
        <v>186.1</v>
      </c>
      <c r="CR11" s="4">
        <v>186.1</v>
      </c>
      <c r="CS11" s="15">
        <f t="shared" si="49"/>
        <v>0</v>
      </c>
      <c r="CT11" s="4">
        <f t="shared" si="23"/>
        <v>100</v>
      </c>
      <c r="CU11" s="4">
        <v>1017.3</v>
      </c>
      <c r="CV11" s="4">
        <v>1017.3</v>
      </c>
      <c r="CW11" s="15">
        <f t="shared" si="50"/>
        <v>0</v>
      </c>
      <c r="CX11" s="8">
        <f t="shared" si="24"/>
        <v>100</v>
      </c>
      <c r="CY11" s="11">
        <f t="shared" si="51"/>
        <v>103787.20000000001</v>
      </c>
      <c r="CZ11" s="11">
        <f t="shared" si="52"/>
        <v>110498.09999999998</v>
      </c>
      <c r="DA11" s="15">
        <f t="shared" si="53"/>
        <v>6710.899999999965</v>
      </c>
      <c r="DB11" s="8">
        <f t="shared" si="25"/>
        <v>106.46601893104348</v>
      </c>
      <c r="DC11" s="31">
        <f t="shared" si="54"/>
        <v>139258.30000000002</v>
      </c>
      <c r="DD11" s="31">
        <f t="shared" si="55"/>
        <v>145969.19999999998</v>
      </c>
      <c r="DE11" s="15">
        <f t="shared" si="56"/>
        <v>6710.899999999965</v>
      </c>
      <c r="DF11" s="8">
        <f t="shared" si="57"/>
        <v>104.81903053534329</v>
      </c>
    </row>
    <row r="12" spans="1:110" ht="26.25" customHeight="1">
      <c r="A12" s="4">
        <v>7</v>
      </c>
      <c r="B12" s="5" t="s">
        <v>6</v>
      </c>
      <c r="C12" s="4"/>
      <c r="D12" s="4"/>
      <c r="E12" s="21">
        <f t="shared" si="26"/>
        <v>0</v>
      </c>
      <c r="F12" s="20" t="e">
        <f t="shared" si="0"/>
        <v>#DIV/0!</v>
      </c>
      <c r="G12" s="10"/>
      <c r="H12" s="10"/>
      <c r="I12" s="21">
        <f t="shared" si="27"/>
        <v>0</v>
      </c>
      <c r="J12" s="20" t="e">
        <f t="shared" si="1"/>
        <v>#DIV/0!</v>
      </c>
      <c r="K12" s="10"/>
      <c r="L12" s="10"/>
      <c r="M12" s="21">
        <f t="shared" si="28"/>
        <v>0</v>
      </c>
      <c r="N12" s="20" t="e">
        <f t="shared" si="2"/>
        <v>#DIV/0!</v>
      </c>
      <c r="O12" s="10"/>
      <c r="P12" s="10"/>
      <c r="Q12" s="21">
        <f t="shared" si="29"/>
        <v>0</v>
      </c>
      <c r="R12" s="10" t="e">
        <f t="shared" si="3"/>
        <v>#DIV/0!</v>
      </c>
      <c r="S12" s="10"/>
      <c r="T12" s="10"/>
      <c r="U12" s="21">
        <f t="shared" si="30"/>
        <v>0</v>
      </c>
      <c r="V12" s="10" t="e">
        <f t="shared" si="4"/>
        <v>#DIV/0!</v>
      </c>
      <c r="W12" s="10"/>
      <c r="X12" s="10"/>
      <c r="Y12" s="21">
        <f t="shared" si="31"/>
        <v>0</v>
      </c>
      <c r="Z12" s="20" t="e">
        <f t="shared" si="5"/>
        <v>#DIV/0!</v>
      </c>
      <c r="AA12" s="10"/>
      <c r="AB12" s="10"/>
      <c r="AC12" s="21">
        <f t="shared" si="32"/>
        <v>0</v>
      </c>
      <c r="AD12" s="20" t="e">
        <f t="shared" si="6"/>
        <v>#DIV/0!</v>
      </c>
      <c r="AE12" s="10"/>
      <c r="AF12" s="21"/>
      <c r="AG12" s="21">
        <f t="shared" si="33"/>
        <v>0</v>
      </c>
      <c r="AH12" s="20" t="e">
        <f t="shared" si="7"/>
        <v>#DIV/0!</v>
      </c>
      <c r="AI12" s="10"/>
      <c r="AJ12" s="21"/>
      <c r="AK12" s="21">
        <f t="shared" si="34"/>
        <v>0</v>
      </c>
      <c r="AL12" s="20" t="e">
        <f t="shared" si="8"/>
        <v>#DIV/0!</v>
      </c>
      <c r="AM12" s="10"/>
      <c r="AN12" s="10"/>
      <c r="AO12" s="21">
        <f t="shared" si="35"/>
        <v>0</v>
      </c>
      <c r="AP12" s="20" t="e">
        <f t="shared" si="9"/>
        <v>#DIV/0!</v>
      </c>
      <c r="AQ12" s="10"/>
      <c r="AR12" s="21"/>
      <c r="AS12" s="21">
        <f t="shared" si="36"/>
        <v>0</v>
      </c>
      <c r="AT12" s="20" t="e">
        <f t="shared" si="10"/>
        <v>#DIV/0!</v>
      </c>
      <c r="AU12" s="10"/>
      <c r="AV12" s="10"/>
      <c r="AW12" s="21">
        <f t="shared" si="37"/>
        <v>0</v>
      </c>
      <c r="AX12" s="10" t="e">
        <f t="shared" si="11"/>
        <v>#DIV/0!</v>
      </c>
      <c r="AY12" s="10"/>
      <c r="AZ12" s="10"/>
      <c r="BA12" s="21">
        <f t="shared" si="38"/>
        <v>0</v>
      </c>
      <c r="BB12" s="10" t="e">
        <f t="shared" si="12"/>
        <v>#DIV/0!</v>
      </c>
      <c r="BC12" s="10"/>
      <c r="BD12" s="10"/>
      <c r="BE12" s="21">
        <f t="shared" si="39"/>
        <v>0</v>
      </c>
      <c r="BF12" s="20" t="e">
        <f t="shared" si="13"/>
        <v>#DIV/0!</v>
      </c>
      <c r="BG12" s="10"/>
      <c r="BH12" s="10"/>
      <c r="BI12" s="21">
        <f t="shared" si="40"/>
        <v>0</v>
      </c>
      <c r="BJ12" s="20" t="e">
        <f t="shared" si="14"/>
        <v>#DIV/0!</v>
      </c>
      <c r="BK12" s="10"/>
      <c r="BL12" s="10"/>
      <c r="BM12" s="21">
        <f t="shared" si="41"/>
        <v>0</v>
      </c>
      <c r="BN12" s="20" t="e">
        <f t="shared" si="15"/>
        <v>#DIV/0!</v>
      </c>
      <c r="BO12" s="4">
        <v>193.4</v>
      </c>
      <c r="BP12" s="7">
        <v>63.54</v>
      </c>
      <c r="BQ12" s="15">
        <f t="shared" si="42"/>
        <v>-129.86</v>
      </c>
      <c r="BR12" s="8">
        <f t="shared" si="16"/>
        <v>32.85418821096174</v>
      </c>
      <c r="BS12" s="10"/>
      <c r="BT12" s="10"/>
      <c r="BU12" s="21">
        <f t="shared" si="43"/>
        <v>0</v>
      </c>
      <c r="BV12" s="20" t="e">
        <f t="shared" si="17"/>
        <v>#DIV/0!</v>
      </c>
      <c r="BW12" s="10"/>
      <c r="BX12" s="15">
        <v>17.558</v>
      </c>
      <c r="BY12" s="15">
        <f t="shared" si="44"/>
        <v>17.558</v>
      </c>
      <c r="BZ12" s="4"/>
      <c r="CA12" s="4"/>
      <c r="CB12" s="4"/>
      <c r="CC12" s="15">
        <f t="shared" si="45"/>
        <v>0</v>
      </c>
      <c r="CD12" s="10" t="e">
        <f t="shared" si="19"/>
        <v>#DIV/0!</v>
      </c>
      <c r="CE12" s="4"/>
      <c r="CF12" s="4"/>
      <c r="CG12" s="15">
        <f t="shared" si="46"/>
        <v>0</v>
      </c>
      <c r="CH12" s="10" t="e">
        <f t="shared" si="20"/>
        <v>#DIV/0!</v>
      </c>
      <c r="CI12" s="4"/>
      <c r="CJ12" s="4"/>
      <c r="CK12" s="15">
        <f t="shared" si="47"/>
        <v>0</v>
      </c>
      <c r="CL12" s="10" t="e">
        <f t="shared" si="21"/>
        <v>#DIV/0!</v>
      </c>
      <c r="CM12" s="10"/>
      <c r="CN12" s="10"/>
      <c r="CO12" s="15">
        <f t="shared" si="48"/>
        <v>0</v>
      </c>
      <c r="CP12" s="10" t="e">
        <f t="shared" si="22"/>
        <v>#DIV/0!</v>
      </c>
      <c r="CQ12" s="4"/>
      <c r="CR12" s="4"/>
      <c r="CS12" s="15">
        <f t="shared" si="49"/>
        <v>0</v>
      </c>
      <c r="CT12" s="10" t="e">
        <f t="shared" si="23"/>
        <v>#DIV/0!</v>
      </c>
      <c r="CU12" s="4">
        <v>1567</v>
      </c>
      <c r="CV12" s="4">
        <v>47.76</v>
      </c>
      <c r="CW12" s="15">
        <f t="shared" si="50"/>
        <v>-1519.24</v>
      </c>
      <c r="CX12" s="8">
        <f t="shared" si="24"/>
        <v>3.047862156987875</v>
      </c>
      <c r="CY12" s="11">
        <f t="shared" si="51"/>
        <v>193.4000000000001</v>
      </c>
      <c r="CZ12" s="15">
        <f t="shared" si="52"/>
        <v>81.09800000000001</v>
      </c>
      <c r="DA12" s="15">
        <f t="shared" si="53"/>
        <v>-112.30200000000008</v>
      </c>
      <c r="DB12" s="8">
        <f t="shared" si="25"/>
        <v>41.93278179937951</v>
      </c>
      <c r="DC12" s="31">
        <f t="shared" si="54"/>
        <v>1760.4</v>
      </c>
      <c r="DD12" s="32">
        <f t="shared" si="55"/>
        <v>128.858</v>
      </c>
      <c r="DE12" s="15">
        <f t="shared" si="56"/>
        <v>-1631.5420000000001</v>
      </c>
      <c r="DF12" s="8">
        <f t="shared" si="57"/>
        <v>7.319813678709385</v>
      </c>
    </row>
    <row r="13" spans="1:110" ht="15.75">
      <c r="A13" s="4"/>
      <c r="B13" s="5" t="s">
        <v>10</v>
      </c>
      <c r="C13" s="4">
        <f aca="true" t="shared" si="58" ref="C13:AF13">C6+C7+C8+C9+C10+C11+C12</f>
        <v>97899.4</v>
      </c>
      <c r="D13" s="31">
        <f t="shared" si="58"/>
        <v>105289.58</v>
      </c>
      <c r="E13" s="15">
        <f t="shared" si="26"/>
        <v>7390.180000000008</v>
      </c>
      <c r="F13" s="8">
        <f t="shared" si="0"/>
        <v>107.54874902195519</v>
      </c>
      <c r="G13" s="4">
        <f t="shared" si="58"/>
        <v>53.9</v>
      </c>
      <c r="H13" s="7">
        <f t="shared" si="58"/>
        <v>81.73</v>
      </c>
      <c r="I13" s="15">
        <f t="shared" si="27"/>
        <v>27.830000000000005</v>
      </c>
      <c r="J13" s="8">
        <f t="shared" si="1"/>
        <v>151.63265306122452</v>
      </c>
      <c r="K13" s="4">
        <f t="shared" si="58"/>
        <v>43.4</v>
      </c>
      <c r="L13" s="7">
        <f t="shared" si="58"/>
        <v>38.34</v>
      </c>
      <c r="M13" s="15">
        <f t="shared" si="28"/>
        <v>-5.059999999999995</v>
      </c>
      <c r="N13" s="8">
        <f t="shared" si="2"/>
        <v>88.34101382488481</v>
      </c>
      <c r="O13" s="4">
        <f t="shared" si="58"/>
        <v>955.7</v>
      </c>
      <c r="P13" s="4">
        <f t="shared" si="58"/>
        <v>1058.73</v>
      </c>
      <c r="Q13" s="15">
        <f t="shared" si="29"/>
        <v>103.02999999999997</v>
      </c>
      <c r="R13" s="8">
        <f t="shared" si="3"/>
        <v>110.78057967981584</v>
      </c>
      <c r="S13" s="4">
        <f t="shared" si="58"/>
        <v>3255.6</v>
      </c>
      <c r="T13" s="4">
        <f t="shared" si="58"/>
        <v>3567.05</v>
      </c>
      <c r="U13" s="15">
        <f t="shared" si="30"/>
        <v>311.4500000000003</v>
      </c>
      <c r="V13" s="8">
        <f t="shared" si="4"/>
        <v>109.56659294753656</v>
      </c>
      <c r="W13" s="4">
        <f t="shared" si="58"/>
        <v>7605.6</v>
      </c>
      <c r="X13" s="32">
        <f t="shared" si="58"/>
        <v>7940.389999999999</v>
      </c>
      <c r="Y13" s="15">
        <f t="shared" si="31"/>
        <v>334.78999999999905</v>
      </c>
      <c r="Z13" s="8">
        <f t="shared" si="5"/>
        <v>104.40188808246553</v>
      </c>
      <c r="AA13" s="4">
        <f t="shared" si="58"/>
        <v>5780.1</v>
      </c>
      <c r="AB13" s="32">
        <f t="shared" si="58"/>
        <v>6499.879999999999</v>
      </c>
      <c r="AC13" s="15">
        <f t="shared" si="32"/>
        <v>719.7799999999988</v>
      </c>
      <c r="AD13" s="8">
        <f t="shared" si="6"/>
        <v>112.45272573138871</v>
      </c>
      <c r="AE13" s="4">
        <f t="shared" si="58"/>
        <v>41618.3</v>
      </c>
      <c r="AF13" s="32">
        <f t="shared" si="58"/>
        <v>41790.08</v>
      </c>
      <c r="AG13" s="15">
        <f t="shared" si="33"/>
        <v>171.77999999999884</v>
      </c>
      <c r="AH13" s="8">
        <f t="shared" si="7"/>
        <v>100.41275112150183</v>
      </c>
      <c r="AI13" s="4">
        <f aca="true" t="shared" si="59" ref="AI13:BL13">AI6+AI7+AI8+AI9+AI10+AI11+AI12</f>
        <v>20930.7</v>
      </c>
      <c r="AJ13" s="32">
        <f t="shared" si="59"/>
        <v>22115.120000000003</v>
      </c>
      <c r="AK13" s="15">
        <f t="shared" si="34"/>
        <v>1184.420000000002</v>
      </c>
      <c r="AL13" s="8">
        <f t="shared" si="8"/>
        <v>105.65876917637729</v>
      </c>
      <c r="AM13" s="4">
        <f t="shared" si="59"/>
        <v>740.6999999999999</v>
      </c>
      <c r="AN13" s="7">
        <f t="shared" si="59"/>
        <v>501.21000000000004</v>
      </c>
      <c r="AO13" s="15">
        <f t="shared" si="35"/>
        <v>-239.4899999999999</v>
      </c>
      <c r="AP13" s="8">
        <f t="shared" si="9"/>
        <v>67.6670716889429</v>
      </c>
      <c r="AQ13" s="4">
        <f t="shared" si="59"/>
        <v>3746.7</v>
      </c>
      <c r="AR13" s="32">
        <f t="shared" si="59"/>
        <v>4032.6000000000004</v>
      </c>
      <c r="AS13" s="15">
        <f t="shared" si="36"/>
        <v>285.90000000000055</v>
      </c>
      <c r="AT13" s="8">
        <f t="shared" si="10"/>
        <v>107.63071502922574</v>
      </c>
      <c r="AU13" s="4">
        <f t="shared" si="59"/>
        <v>77.2</v>
      </c>
      <c r="AV13" s="4">
        <f t="shared" si="59"/>
        <v>83.7</v>
      </c>
      <c r="AW13" s="15">
        <f t="shared" si="37"/>
        <v>6.5</v>
      </c>
      <c r="AX13" s="8">
        <f t="shared" si="11"/>
        <v>108.419689119171</v>
      </c>
      <c r="AY13" s="4">
        <f t="shared" si="59"/>
        <v>39.300000000000004</v>
      </c>
      <c r="AZ13" s="7">
        <f t="shared" si="59"/>
        <v>35.574</v>
      </c>
      <c r="BA13" s="15">
        <f t="shared" si="38"/>
        <v>-3.726000000000006</v>
      </c>
      <c r="BB13" s="8">
        <f t="shared" si="12"/>
        <v>90.51908396946563</v>
      </c>
      <c r="BC13" s="4">
        <f t="shared" si="59"/>
        <v>30124</v>
      </c>
      <c r="BD13" s="32">
        <f t="shared" si="59"/>
        <v>32016.260000000002</v>
      </c>
      <c r="BE13" s="15">
        <f t="shared" si="39"/>
        <v>1892.260000000002</v>
      </c>
      <c r="BF13" s="8">
        <f t="shared" si="13"/>
        <v>106.28156951268093</v>
      </c>
      <c r="BG13" s="4">
        <f t="shared" si="59"/>
        <v>95.2</v>
      </c>
      <c r="BH13" s="7">
        <f t="shared" si="59"/>
        <v>129.23000000000002</v>
      </c>
      <c r="BI13" s="15">
        <f t="shared" si="40"/>
        <v>34.030000000000015</v>
      </c>
      <c r="BJ13" s="8">
        <f t="shared" si="14"/>
        <v>135.74579831932775</v>
      </c>
      <c r="BK13" s="4">
        <f t="shared" si="59"/>
        <v>1309.2</v>
      </c>
      <c r="BL13" s="32">
        <f t="shared" si="59"/>
        <v>1645.79</v>
      </c>
      <c r="BM13" s="15">
        <f t="shared" si="41"/>
        <v>336.5899999999999</v>
      </c>
      <c r="BN13" s="8">
        <f t="shared" si="15"/>
        <v>125.70959364497402</v>
      </c>
      <c r="BO13" s="4">
        <f aca="true" t="shared" si="60" ref="BO13:CR13">BO6+BO7+BO8+BO9+BO10+BO11+BO12</f>
        <v>592.5</v>
      </c>
      <c r="BP13" s="32">
        <f t="shared" si="60"/>
        <v>425.36</v>
      </c>
      <c r="BQ13" s="15">
        <f t="shared" si="42"/>
        <v>-167.14</v>
      </c>
      <c r="BR13" s="8">
        <f t="shared" si="16"/>
        <v>71.79071729957806</v>
      </c>
      <c r="BS13" s="4">
        <f t="shared" si="60"/>
        <v>60.300000000000004</v>
      </c>
      <c r="BT13" s="7">
        <f t="shared" si="60"/>
        <v>90.58999999999999</v>
      </c>
      <c r="BU13" s="15">
        <f t="shared" si="43"/>
        <v>30.289999999999985</v>
      </c>
      <c r="BV13" s="8">
        <f t="shared" si="17"/>
        <v>150.2321724709784</v>
      </c>
      <c r="BW13" s="4">
        <f t="shared" si="60"/>
        <v>5.9</v>
      </c>
      <c r="BX13" s="32">
        <f t="shared" si="60"/>
        <v>594.48</v>
      </c>
      <c r="BY13" s="15">
        <f t="shared" si="44"/>
        <v>588.58</v>
      </c>
      <c r="BZ13" s="20">
        <f>BX13/BW13*100</f>
        <v>10075.93220338983</v>
      </c>
      <c r="CA13" s="4">
        <f t="shared" si="60"/>
        <v>41368.05</v>
      </c>
      <c r="CB13" s="4">
        <f t="shared" si="60"/>
        <v>41368.2</v>
      </c>
      <c r="CC13" s="15">
        <f t="shared" si="45"/>
        <v>0.14999999999417923</v>
      </c>
      <c r="CD13" s="8">
        <f t="shared" si="19"/>
        <v>100.00036259867215</v>
      </c>
      <c r="CE13" s="4">
        <f t="shared" si="60"/>
        <v>117386.57</v>
      </c>
      <c r="CF13" s="4">
        <f t="shared" si="60"/>
        <v>115726.7</v>
      </c>
      <c r="CG13" s="15">
        <f t="shared" si="46"/>
        <v>-1659.87000000001</v>
      </c>
      <c r="CH13" s="8">
        <f t="shared" si="20"/>
        <v>98.58597963974924</v>
      </c>
      <c r="CI13" s="7">
        <f t="shared" si="60"/>
        <v>4779.09</v>
      </c>
      <c r="CJ13" s="7">
        <f t="shared" si="60"/>
        <v>4695.99</v>
      </c>
      <c r="CK13" s="15">
        <f t="shared" si="47"/>
        <v>-83.10000000000036</v>
      </c>
      <c r="CL13" s="8">
        <f t="shared" si="21"/>
        <v>98.26117524465954</v>
      </c>
      <c r="CM13" s="4">
        <f t="shared" si="60"/>
        <v>2703.8</v>
      </c>
      <c r="CN13" s="4">
        <f t="shared" si="60"/>
        <v>2703.8</v>
      </c>
      <c r="CO13" s="15">
        <f t="shared" si="48"/>
        <v>0</v>
      </c>
      <c r="CP13" s="4">
        <f t="shared" si="22"/>
        <v>100</v>
      </c>
      <c r="CQ13" s="7">
        <f t="shared" si="60"/>
        <v>630.26</v>
      </c>
      <c r="CR13" s="7">
        <f t="shared" si="60"/>
        <v>630.26</v>
      </c>
      <c r="CS13" s="15">
        <f t="shared" si="49"/>
        <v>0</v>
      </c>
      <c r="CT13" s="8">
        <f t="shared" si="23"/>
        <v>100</v>
      </c>
      <c r="CU13" s="4">
        <f>CU6+CU7+CU8+CU9+CU10+CU11+CU12</f>
        <v>4203.5</v>
      </c>
      <c r="CV13" s="4">
        <f>CV6+CV7+CV8+CV9+CV10+CV11+CV12</f>
        <v>2278.36</v>
      </c>
      <c r="CW13" s="15">
        <f t="shared" si="50"/>
        <v>-1925.1399999999999</v>
      </c>
      <c r="CX13" s="8">
        <f t="shared" si="24"/>
        <v>54.2014987510408</v>
      </c>
      <c r="CY13" s="24">
        <f t="shared" si="51"/>
        <v>214933.7000000001</v>
      </c>
      <c r="CZ13" s="24">
        <f t="shared" si="52"/>
        <v>227935.69400000008</v>
      </c>
      <c r="DA13" s="15">
        <f t="shared" si="53"/>
        <v>13001.993999999977</v>
      </c>
      <c r="DB13" s="25">
        <f t="shared" si="25"/>
        <v>106.04930450645942</v>
      </c>
      <c r="DC13" s="27">
        <f>DC6+DC7+DC8+DC9+DC10+DC11+DC12</f>
        <v>386004.9700000001</v>
      </c>
      <c r="DD13" s="27">
        <f>DD6+DD7+DD8+DD9+DD10+DD11+DD12</f>
        <v>395339.0040000001</v>
      </c>
      <c r="DE13" s="15">
        <f t="shared" si="56"/>
        <v>9334.033999999985</v>
      </c>
      <c r="DF13" s="28">
        <f t="shared" si="57"/>
        <v>102.41811238855291</v>
      </c>
    </row>
    <row r="14" spans="9:110" ht="12.75">
      <c r="I14" s="15"/>
      <c r="AE14">
        <f>AE13+AM13</f>
        <v>42359</v>
      </c>
      <c r="AF14" s="36">
        <f>AF13+AN13</f>
        <v>42291.29</v>
      </c>
      <c r="AG14" s="15">
        <f t="shared" si="33"/>
        <v>-67.70999999999913</v>
      </c>
      <c r="AH14" s="50">
        <f t="shared" si="7"/>
        <v>99.84015203380628</v>
      </c>
      <c r="AI14">
        <f>AI13+AQ13</f>
        <v>24677.4</v>
      </c>
      <c r="AJ14" s="36">
        <f>AJ13+AR13</f>
        <v>26147.72</v>
      </c>
      <c r="AK14" s="48">
        <f t="shared" si="34"/>
        <v>1470.3199999999997</v>
      </c>
      <c r="AL14" s="49">
        <f t="shared" si="8"/>
        <v>105.95816415019411</v>
      </c>
      <c r="BV14" s="4"/>
      <c r="CW14" s="4"/>
      <c r="DE14" s="7"/>
      <c r="DF14" s="23"/>
    </row>
    <row r="15" spans="32:110" ht="12.75">
      <c r="AF15" s="36"/>
      <c r="AG15" s="34"/>
      <c r="AH15" s="35"/>
      <c r="AJ15" s="36"/>
      <c r="AK15" s="34"/>
      <c r="AL15" s="35"/>
      <c r="CY15" s="30"/>
      <c r="CZ15" s="30"/>
      <c r="DA15" s="30"/>
      <c r="DB15" s="29" t="s">
        <v>158</v>
      </c>
      <c r="DC15" s="7">
        <f>DC13+'Доходи спец.'!AQ13</f>
        <v>408307.26000000007</v>
      </c>
      <c r="DD15" s="7">
        <f>DD13+'Доходи спец.'!AR13</f>
        <v>466584.4440000001</v>
      </c>
      <c r="DE15" s="7">
        <f>DC15-DD15</f>
        <v>-58277.18400000001</v>
      </c>
      <c r="DF15" s="8">
        <f t="shared" si="57"/>
        <v>114.27287479531958</v>
      </c>
    </row>
    <row r="18" spans="32:37" ht="12.75">
      <c r="AF18" s="36"/>
      <c r="AG18" s="34"/>
      <c r="AH18" s="35"/>
      <c r="AI18" s="16"/>
      <c r="AK18" s="36"/>
    </row>
    <row r="19" ht="12.75">
      <c r="AG19" s="36">
        <f>AG8+AK8+AO8+AS8</f>
        <v>628.300000000002</v>
      </c>
    </row>
  </sheetData>
  <mergeCells count="54">
    <mergeCell ref="DC3:DF4"/>
    <mergeCell ref="CI4:CL4"/>
    <mergeCell ref="CM4:CP4"/>
    <mergeCell ref="CQ4:CT4"/>
    <mergeCell ref="CU4:CX4"/>
    <mergeCell ref="CU3:CX3"/>
    <mergeCell ref="BW4:BZ4"/>
    <mergeCell ref="CA4:CD4"/>
    <mergeCell ref="CE4:CH4"/>
    <mergeCell ref="CY3:DB4"/>
    <mergeCell ref="CQ3:CT3"/>
    <mergeCell ref="CE3:CH3"/>
    <mergeCell ref="BG4:BJ4"/>
    <mergeCell ref="BK4:BN4"/>
    <mergeCell ref="BO4:BR4"/>
    <mergeCell ref="BS4:BV4"/>
    <mergeCell ref="BS3:BV3"/>
    <mergeCell ref="BW3:BZ3"/>
    <mergeCell ref="O4:R4"/>
    <mergeCell ref="S4:V4"/>
    <mergeCell ref="BC3:BF3"/>
    <mergeCell ref="W4:Z4"/>
    <mergeCell ref="AA4:AD4"/>
    <mergeCell ref="AE4:AH4"/>
    <mergeCell ref="AY3:BB3"/>
    <mergeCell ref="AA3:AD3"/>
    <mergeCell ref="K4:N4"/>
    <mergeCell ref="CI3:CL3"/>
    <mergeCell ref="CM3:CP3"/>
    <mergeCell ref="AI4:AL4"/>
    <mergeCell ref="AM4:AP4"/>
    <mergeCell ref="AQ4:AT4"/>
    <mergeCell ref="AU4:AX4"/>
    <mergeCell ref="AY4:BB4"/>
    <mergeCell ref="BC4:BF4"/>
    <mergeCell ref="CA3:CD3"/>
    <mergeCell ref="AE3:AH3"/>
    <mergeCell ref="AI3:AL3"/>
    <mergeCell ref="AM3:AP3"/>
    <mergeCell ref="BG3:BJ3"/>
    <mergeCell ref="BK3:BN3"/>
    <mergeCell ref="BO3:BR3"/>
    <mergeCell ref="AQ3:AT3"/>
    <mergeCell ref="AU3:AX3"/>
    <mergeCell ref="K3:N3"/>
    <mergeCell ref="O3:R3"/>
    <mergeCell ref="S3:V3"/>
    <mergeCell ref="W3:Z3"/>
    <mergeCell ref="A3:A5"/>
    <mergeCell ref="B3:B5"/>
    <mergeCell ref="C3:F3"/>
    <mergeCell ref="G3:J3"/>
    <mergeCell ref="G4:J4"/>
    <mergeCell ref="C4:F4"/>
  </mergeCells>
  <printOptions/>
  <pageMargins left="0.75" right="0.75" top="1" bottom="1" header="0.5" footer="0.5"/>
  <pageSetup horizontalDpi="600" verticalDpi="600" orientation="landscape" paperSize="9" scale="75" r:id="rId1"/>
  <colBreaks count="6" manualBreakCount="6">
    <brk id="18" max="15" man="1"/>
    <brk id="34" max="15" man="1"/>
    <brk id="50" max="15" man="1"/>
    <brk id="66" max="15" man="1"/>
    <brk id="82" max="15" man="1"/>
    <brk id="98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"/>
  <sheetViews>
    <sheetView view="pageBreakPreview" zoomScale="6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6" sqref="AQ6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8.00390625" style="0" customWidth="1"/>
    <col min="4" max="4" width="7.7109375" style="0" customWidth="1"/>
    <col min="7" max="7" width="6.28125" style="0" customWidth="1"/>
    <col min="8" max="8" width="6.57421875" style="0" customWidth="1"/>
    <col min="11" max="11" width="6.57421875" style="0" customWidth="1"/>
    <col min="12" max="12" width="7.00390625" style="0" customWidth="1"/>
    <col min="23" max="26" width="0" style="0" hidden="1" customWidth="1"/>
    <col min="27" max="28" width="6.57421875" style="0" customWidth="1"/>
    <col min="30" max="30" width="7.28125" style="0" customWidth="1"/>
    <col min="31" max="31" width="7.140625" style="0" customWidth="1"/>
    <col min="32" max="32" width="6.8515625" style="0" customWidth="1"/>
    <col min="34" max="34" width="7.28125" style="0" customWidth="1"/>
    <col min="38" max="38" width="7.421875" style="0" customWidth="1"/>
    <col min="40" max="40" width="5.421875" style="0" customWidth="1"/>
    <col min="42" max="42" width="7.00390625" style="0" customWidth="1"/>
  </cols>
  <sheetData>
    <row r="1" ht="18.75">
      <c r="A1" s="1" t="s">
        <v>176</v>
      </c>
    </row>
    <row r="3" spans="1:46" s="6" customFormat="1" ht="44.25" customHeight="1">
      <c r="A3" s="62" t="s">
        <v>0</v>
      </c>
      <c r="B3" s="61" t="s">
        <v>7</v>
      </c>
      <c r="C3" s="62" t="s">
        <v>52</v>
      </c>
      <c r="D3" s="62"/>
      <c r="E3" s="62"/>
      <c r="F3" s="62"/>
      <c r="G3" s="55" t="s">
        <v>119</v>
      </c>
      <c r="H3" s="56"/>
      <c r="I3" s="56"/>
      <c r="J3" s="57"/>
      <c r="K3" s="62" t="s">
        <v>64</v>
      </c>
      <c r="L3" s="62"/>
      <c r="M3" s="62"/>
      <c r="N3" s="62"/>
      <c r="O3" s="62" t="s">
        <v>143</v>
      </c>
      <c r="P3" s="62"/>
      <c r="Q3" s="62"/>
      <c r="R3" s="62"/>
      <c r="S3" s="55" t="s">
        <v>65</v>
      </c>
      <c r="T3" s="56"/>
      <c r="U3" s="56"/>
      <c r="V3" s="57"/>
      <c r="W3" s="62" t="s">
        <v>66</v>
      </c>
      <c r="X3" s="62"/>
      <c r="Y3" s="62"/>
      <c r="Z3" s="62"/>
      <c r="AA3" s="62" t="s">
        <v>67</v>
      </c>
      <c r="AB3" s="62"/>
      <c r="AC3" s="62"/>
      <c r="AD3" s="62"/>
      <c r="AE3" s="55" t="s">
        <v>66</v>
      </c>
      <c r="AF3" s="56"/>
      <c r="AG3" s="56"/>
      <c r="AH3" s="57"/>
      <c r="AI3" s="62" t="s">
        <v>68</v>
      </c>
      <c r="AJ3" s="62"/>
      <c r="AK3" s="62"/>
      <c r="AL3" s="62"/>
      <c r="AM3" s="55" t="s">
        <v>167</v>
      </c>
      <c r="AN3" s="56"/>
      <c r="AO3" s="56"/>
      <c r="AP3" s="57"/>
      <c r="AQ3" s="73" t="s">
        <v>155</v>
      </c>
      <c r="AR3" s="74"/>
      <c r="AS3" s="74"/>
      <c r="AT3" s="75"/>
    </row>
    <row r="4" spans="1:46" ht="12.75">
      <c r="A4" s="62"/>
      <c r="B4" s="61"/>
      <c r="C4" s="51" t="s">
        <v>51</v>
      </c>
      <c r="D4" s="51"/>
      <c r="E4" s="51"/>
      <c r="F4" s="51"/>
      <c r="G4" s="58" t="s">
        <v>49</v>
      </c>
      <c r="H4" s="59"/>
      <c r="I4" s="59"/>
      <c r="J4" s="60"/>
      <c r="K4" s="51" t="s">
        <v>53</v>
      </c>
      <c r="L4" s="51"/>
      <c r="M4" s="51"/>
      <c r="N4" s="51"/>
      <c r="O4" s="51" t="s">
        <v>54</v>
      </c>
      <c r="P4" s="51"/>
      <c r="Q4" s="51"/>
      <c r="R4" s="51"/>
      <c r="S4" s="58" t="s">
        <v>55</v>
      </c>
      <c r="T4" s="59"/>
      <c r="U4" s="59"/>
      <c r="V4" s="60"/>
      <c r="W4" s="51" t="s">
        <v>56</v>
      </c>
      <c r="X4" s="51"/>
      <c r="Y4" s="51"/>
      <c r="Z4" s="51"/>
      <c r="AA4" s="51" t="s">
        <v>57</v>
      </c>
      <c r="AB4" s="51"/>
      <c r="AC4" s="51"/>
      <c r="AD4" s="51"/>
      <c r="AE4" s="58" t="s">
        <v>56</v>
      </c>
      <c r="AF4" s="59"/>
      <c r="AG4" s="59"/>
      <c r="AH4" s="60"/>
      <c r="AI4" s="61">
        <v>41053400</v>
      </c>
      <c r="AJ4" s="61"/>
      <c r="AK4" s="61"/>
      <c r="AL4" s="61"/>
      <c r="AM4" s="79">
        <v>41053600</v>
      </c>
      <c r="AN4" s="80"/>
      <c r="AO4" s="80"/>
      <c r="AP4" s="81"/>
      <c r="AQ4" s="76"/>
      <c r="AR4" s="77"/>
      <c r="AS4" s="77"/>
      <c r="AT4" s="78"/>
    </row>
    <row r="5" spans="1:46" ht="25.5" customHeight="1">
      <c r="A5" s="62"/>
      <c r="B5" s="61"/>
      <c r="C5" s="2" t="s">
        <v>8</v>
      </c>
      <c r="D5" s="2" t="s">
        <v>9</v>
      </c>
      <c r="E5" s="3" t="s">
        <v>12</v>
      </c>
      <c r="F5" s="3" t="s">
        <v>11</v>
      </c>
      <c r="G5" s="2" t="s">
        <v>8</v>
      </c>
      <c r="H5" s="2" t="s">
        <v>9</v>
      </c>
      <c r="I5" s="3" t="s">
        <v>12</v>
      </c>
      <c r="J5" s="3" t="s">
        <v>11</v>
      </c>
      <c r="K5" s="2" t="s">
        <v>8</v>
      </c>
      <c r="L5" s="2" t="s">
        <v>9</v>
      </c>
      <c r="M5" s="3" t="s">
        <v>12</v>
      </c>
      <c r="N5" s="3" t="s">
        <v>11</v>
      </c>
      <c r="O5" s="2" t="s">
        <v>8</v>
      </c>
      <c r="P5" s="2" t="s">
        <v>9</v>
      </c>
      <c r="Q5" s="3" t="s">
        <v>12</v>
      </c>
      <c r="R5" s="3" t="s">
        <v>11</v>
      </c>
      <c r="S5" s="2" t="s">
        <v>8</v>
      </c>
      <c r="T5" s="2" t="s">
        <v>9</v>
      </c>
      <c r="U5" s="3" t="s">
        <v>12</v>
      </c>
      <c r="V5" s="3" t="s">
        <v>11</v>
      </c>
      <c r="W5" s="2" t="s">
        <v>8</v>
      </c>
      <c r="X5" s="2" t="s">
        <v>9</v>
      </c>
      <c r="Y5" s="3" t="s">
        <v>12</v>
      </c>
      <c r="Z5" s="3" t="s">
        <v>11</v>
      </c>
      <c r="AA5" s="2" t="s">
        <v>8</v>
      </c>
      <c r="AB5" s="2" t="s">
        <v>9</v>
      </c>
      <c r="AC5" s="3" t="s">
        <v>12</v>
      </c>
      <c r="AD5" s="3" t="s">
        <v>11</v>
      </c>
      <c r="AE5" s="2" t="s">
        <v>8</v>
      </c>
      <c r="AF5" s="2" t="s">
        <v>9</v>
      </c>
      <c r="AG5" s="3" t="s">
        <v>12</v>
      </c>
      <c r="AH5" s="3" t="s">
        <v>11</v>
      </c>
      <c r="AI5" s="2" t="s">
        <v>8</v>
      </c>
      <c r="AJ5" s="2" t="s">
        <v>9</v>
      </c>
      <c r="AK5" s="3" t="s">
        <v>12</v>
      </c>
      <c r="AL5" s="3" t="s">
        <v>11</v>
      </c>
      <c r="AM5" s="2" t="s">
        <v>8</v>
      </c>
      <c r="AN5" s="2" t="s">
        <v>9</v>
      </c>
      <c r="AO5" s="3" t="s">
        <v>12</v>
      </c>
      <c r="AP5" s="3" t="s">
        <v>11</v>
      </c>
      <c r="AQ5" s="2" t="s">
        <v>8</v>
      </c>
      <c r="AR5" s="2" t="s">
        <v>9</v>
      </c>
      <c r="AS5" s="3" t="s">
        <v>12</v>
      </c>
      <c r="AT5" s="3" t="s">
        <v>11</v>
      </c>
    </row>
    <row r="6" spans="1:46" s="38" customFormat="1" ht="25.5">
      <c r="A6" s="11">
        <v>1</v>
      </c>
      <c r="B6" s="37" t="s">
        <v>2</v>
      </c>
      <c r="C6" s="11">
        <v>23.4</v>
      </c>
      <c r="D6" s="11">
        <v>4.72</v>
      </c>
      <c r="E6" s="15">
        <f>D6-C6</f>
        <v>-18.68</v>
      </c>
      <c r="F6" s="19">
        <f>D6/C6*100</f>
        <v>20.17094017094017</v>
      </c>
      <c r="G6" s="11">
        <v>27.4</v>
      </c>
      <c r="H6" s="11">
        <v>224.23</v>
      </c>
      <c r="I6" s="15">
        <f>H6-G6</f>
        <v>196.82999999999998</v>
      </c>
      <c r="J6" s="19">
        <f>H6/G6*100</f>
        <v>818.3576642335768</v>
      </c>
      <c r="K6" s="11"/>
      <c r="L6" s="11"/>
      <c r="M6" s="10">
        <f>L6-K6</f>
        <v>0</v>
      </c>
      <c r="N6" s="10" t="e">
        <f>L6/K6*100</f>
        <v>#DIV/0!</v>
      </c>
      <c r="O6" s="11">
        <v>434.1</v>
      </c>
      <c r="P6" s="15">
        <v>372.36</v>
      </c>
      <c r="Q6" s="15">
        <f>P6-O6</f>
        <v>-61.74000000000001</v>
      </c>
      <c r="R6" s="19">
        <f>P6/O6*100</f>
        <v>85.77747062888736</v>
      </c>
      <c r="S6" s="11"/>
      <c r="T6" s="11">
        <v>1.6</v>
      </c>
      <c r="U6" s="11">
        <f>T6-S6</f>
        <v>1.6</v>
      </c>
      <c r="V6" s="10" t="e">
        <f>T6/S6*100</f>
        <v>#DIV/0!</v>
      </c>
      <c r="W6" s="10"/>
      <c r="X6" s="10"/>
      <c r="Y6" s="10">
        <f>X6-W6</f>
        <v>0</v>
      </c>
      <c r="Z6" s="10" t="e">
        <f>X6/W6*100</f>
        <v>#DIV/0!</v>
      </c>
      <c r="AA6" s="10"/>
      <c r="AB6" s="10"/>
      <c r="AC6" s="10">
        <f>AB6-AA6</f>
        <v>0</v>
      </c>
      <c r="AD6" s="10" t="e">
        <f>AB6/AA6*100</f>
        <v>#DIV/0!</v>
      </c>
      <c r="AE6" s="10"/>
      <c r="AF6" s="10"/>
      <c r="AG6" s="10">
        <f>AF6-AE6</f>
        <v>0</v>
      </c>
      <c r="AH6" s="10" t="e">
        <f>AF6/AE6*100</f>
        <v>#DIV/0!</v>
      </c>
      <c r="AI6" s="10"/>
      <c r="AJ6" s="10"/>
      <c r="AK6" s="10">
        <f>AJ6-AI6</f>
        <v>0</v>
      </c>
      <c r="AL6" s="10" t="e">
        <f>AJ6/AI6*100</f>
        <v>#DIV/0!</v>
      </c>
      <c r="AM6" s="10"/>
      <c r="AN6" s="10"/>
      <c r="AO6" s="10">
        <f>AM6-AN6</f>
        <v>0</v>
      </c>
      <c r="AP6" s="10" t="e">
        <f>AN6/AM6*100</f>
        <v>#DIV/0!</v>
      </c>
      <c r="AQ6" s="42">
        <f aca="true" t="shared" si="0" ref="AQ6:AR11">C6+G6+K6+O6+S6+W6+AA6+AI6+AM6+AE6</f>
        <v>484.90000000000003</v>
      </c>
      <c r="AR6" s="41">
        <f t="shared" si="0"/>
        <v>602.91</v>
      </c>
      <c r="AS6" s="15">
        <f>AQ6-AR6</f>
        <v>-118.00999999999993</v>
      </c>
      <c r="AT6" s="19">
        <f>AR6/AQ6*100</f>
        <v>124.336976696226</v>
      </c>
    </row>
    <row r="7" spans="1:46" ht="25.5">
      <c r="A7" s="4">
        <v>2</v>
      </c>
      <c r="B7" s="5" t="s">
        <v>3</v>
      </c>
      <c r="C7" s="4">
        <v>36.6</v>
      </c>
      <c r="D7" s="7">
        <v>61.09</v>
      </c>
      <c r="E7" s="7">
        <f aca="true" t="shared" si="1" ref="E7:E12">D7-C7</f>
        <v>24.490000000000002</v>
      </c>
      <c r="F7" s="8">
        <f aca="true" t="shared" si="2" ref="F7:F13">D7/C7*100</f>
        <v>166.91256830601094</v>
      </c>
      <c r="G7" s="4"/>
      <c r="H7" s="4"/>
      <c r="I7" s="4">
        <f aca="true" t="shared" si="3" ref="I7:I12">H7-G7</f>
        <v>0</v>
      </c>
      <c r="J7" s="10" t="e">
        <f aca="true" t="shared" si="4" ref="J7:J12">H7/G7*100</f>
        <v>#DIV/0!</v>
      </c>
      <c r="K7" s="4">
        <v>0.4</v>
      </c>
      <c r="L7" s="7">
        <v>6.05</v>
      </c>
      <c r="M7" s="7">
        <f aca="true" t="shared" si="5" ref="M7:M12">L7-K7</f>
        <v>5.6499999999999995</v>
      </c>
      <c r="N7" s="19">
        <f aca="true" t="shared" si="6" ref="N7:N13">L7/K7*100</f>
        <v>1512.4999999999998</v>
      </c>
      <c r="O7" s="7">
        <v>830.5</v>
      </c>
      <c r="P7" s="7">
        <v>797.47</v>
      </c>
      <c r="Q7" s="7">
        <f aca="true" t="shared" si="7" ref="Q7:Q12">P7-O7</f>
        <v>-33.02999999999997</v>
      </c>
      <c r="R7" s="8">
        <f aca="true" t="shared" si="8" ref="R7:R13">P7/O7*100</f>
        <v>96.02287778446718</v>
      </c>
      <c r="S7" s="7">
        <v>111.55</v>
      </c>
      <c r="T7" s="7">
        <v>210.96</v>
      </c>
      <c r="U7" s="7">
        <f aca="true" t="shared" si="9" ref="U7:U12">T7-S7</f>
        <v>99.41000000000001</v>
      </c>
      <c r="V7" s="8">
        <f aca="true" t="shared" si="10" ref="V7:V13">T7/S7*100</f>
        <v>189.11698789780368</v>
      </c>
      <c r="W7" s="4">
        <v>0</v>
      </c>
      <c r="X7" s="4">
        <v>0</v>
      </c>
      <c r="Y7" s="4">
        <f aca="true" t="shared" si="11" ref="Y7:Y12">X7-W7</f>
        <v>0</v>
      </c>
      <c r="Z7" s="10" t="e">
        <f aca="true" t="shared" si="12" ref="Z7:Z12">X7/W7*100</f>
        <v>#DIV/0!</v>
      </c>
      <c r="AA7" s="4">
        <v>0</v>
      </c>
      <c r="AB7" s="7">
        <v>280.92</v>
      </c>
      <c r="AC7" s="7">
        <f aca="true" t="shared" si="13" ref="AC7:AC12">AB7-AA7</f>
        <v>280.92</v>
      </c>
      <c r="AD7" s="10" t="e">
        <f aca="true" t="shared" si="14" ref="AD7:AD13">AB7/AA7*100</f>
        <v>#DIV/0!</v>
      </c>
      <c r="AE7" s="11"/>
      <c r="AF7" s="11"/>
      <c r="AG7" s="10">
        <f>AF7-AE7</f>
        <v>0</v>
      </c>
      <c r="AH7" s="10" t="e">
        <f aca="true" t="shared" si="15" ref="AH7:AH12">AF7/AE7*100</f>
        <v>#DIV/0!</v>
      </c>
      <c r="AI7" s="10">
        <v>0</v>
      </c>
      <c r="AJ7" s="10">
        <v>0</v>
      </c>
      <c r="AK7" s="10">
        <f aca="true" t="shared" si="16" ref="AK7:AK12">AJ7-AI7</f>
        <v>0</v>
      </c>
      <c r="AL7" s="10" t="e">
        <f aca="true" t="shared" si="17" ref="AL7:AL13">AJ7/AI7*100</f>
        <v>#DIV/0!</v>
      </c>
      <c r="AM7" s="10"/>
      <c r="AN7" s="10"/>
      <c r="AO7" s="10">
        <f aca="true" t="shared" si="18" ref="AO7:AO12">AM7-AN7</f>
        <v>0</v>
      </c>
      <c r="AP7" s="10" t="e">
        <f aca="true" t="shared" si="19" ref="AP7:AP12">AN7/AM7*100</f>
        <v>#DIV/0!</v>
      </c>
      <c r="AQ7" s="32">
        <f t="shared" si="0"/>
        <v>979.05</v>
      </c>
      <c r="AR7" s="32">
        <f t="shared" si="0"/>
        <v>1356.49</v>
      </c>
      <c r="AS7" s="7">
        <f aca="true" t="shared" si="20" ref="AS7:AS13">AQ7-AR7</f>
        <v>-377.44000000000005</v>
      </c>
      <c r="AT7" s="8">
        <f aca="true" t="shared" si="21" ref="AT7:AT13">AR7/AQ7*100</f>
        <v>138.55165721873246</v>
      </c>
    </row>
    <row r="8" spans="1:46" ht="25.5">
      <c r="A8" s="4">
        <v>3</v>
      </c>
      <c r="B8" s="5" t="s">
        <v>4</v>
      </c>
      <c r="C8" s="4">
        <v>11</v>
      </c>
      <c r="D8" s="4">
        <v>33.2</v>
      </c>
      <c r="E8" s="4">
        <f t="shared" si="1"/>
        <v>22.200000000000003</v>
      </c>
      <c r="F8" s="8">
        <f t="shared" si="2"/>
        <v>301.81818181818187</v>
      </c>
      <c r="G8" s="4">
        <v>0</v>
      </c>
      <c r="H8" s="4">
        <v>1.2</v>
      </c>
      <c r="I8" s="4">
        <f t="shared" si="3"/>
        <v>1.2</v>
      </c>
      <c r="J8" s="10" t="e">
        <f t="shared" si="4"/>
        <v>#DIV/0!</v>
      </c>
      <c r="K8" s="4"/>
      <c r="L8" s="4"/>
      <c r="M8" s="4">
        <f t="shared" si="5"/>
        <v>0</v>
      </c>
      <c r="N8" s="10" t="e">
        <f t="shared" si="6"/>
        <v>#DIV/0!</v>
      </c>
      <c r="O8" s="4">
        <v>430.2</v>
      </c>
      <c r="P8" s="4">
        <v>684.6</v>
      </c>
      <c r="Q8" s="4">
        <f t="shared" si="7"/>
        <v>254.40000000000003</v>
      </c>
      <c r="R8" s="8">
        <f t="shared" si="8"/>
        <v>159.13528591352858</v>
      </c>
      <c r="S8" s="4">
        <v>0</v>
      </c>
      <c r="T8" s="4">
        <v>2.3</v>
      </c>
      <c r="U8" s="4">
        <f t="shared" si="9"/>
        <v>2.3</v>
      </c>
      <c r="V8" s="20" t="e">
        <f t="shared" si="10"/>
        <v>#DIV/0!</v>
      </c>
      <c r="W8" s="4"/>
      <c r="X8" s="4"/>
      <c r="Y8" s="4">
        <f t="shared" si="11"/>
        <v>0</v>
      </c>
      <c r="Z8" s="10" t="e">
        <f t="shared" si="12"/>
        <v>#DIV/0!</v>
      </c>
      <c r="AA8" s="4"/>
      <c r="AB8" s="4"/>
      <c r="AC8" s="10">
        <f t="shared" si="13"/>
        <v>0</v>
      </c>
      <c r="AD8" s="10" t="e">
        <f t="shared" si="14"/>
        <v>#DIV/0!</v>
      </c>
      <c r="AE8" s="10"/>
      <c r="AF8" s="10"/>
      <c r="AG8" s="10">
        <f>AF8-AE8</f>
        <v>0</v>
      </c>
      <c r="AH8" s="10" t="e">
        <f t="shared" si="15"/>
        <v>#DIV/0!</v>
      </c>
      <c r="AI8" s="10"/>
      <c r="AJ8" s="10"/>
      <c r="AK8" s="10">
        <f t="shared" si="16"/>
        <v>0</v>
      </c>
      <c r="AL8" s="10" t="e">
        <f t="shared" si="17"/>
        <v>#DIV/0!</v>
      </c>
      <c r="AM8" s="10"/>
      <c r="AN8" s="10"/>
      <c r="AO8" s="10">
        <f t="shared" si="18"/>
        <v>0</v>
      </c>
      <c r="AP8" s="10" t="e">
        <f t="shared" si="19"/>
        <v>#DIV/0!</v>
      </c>
      <c r="AQ8" s="42">
        <f t="shared" si="0"/>
        <v>441.2</v>
      </c>
      <c r="AR8" s="31">
        <f t="shared" si="0"/>
        <v>721.3</v>
      </c>
      <c r="AS8" s="4">
        <f t="shared" si="20"/>
        <v>-280.09999999999997</v>
      </c>
      <c r="AT8" s="8">
        <f t="shared" si="21"/>
        <v>163.4859474161378</v>
      </c>
    </row>
    <row r="9" spans="1:46" ht="25.5">
      <c r="A9" s="4">
        <v>4</v>
      </c>
      <c r="B9" s="5" t="s">
        <v>1</v>
      </c>
      <c r="C9" s="4">
        <v>2</v>
      </c>
      <c r="D9" s="4">
        <v>0.9</v>
      </c>
      <c r="E9" s="4">
        <f t="shared" si="1"/>
        <v>-1.1</v>
      </c>
      <c r="F9" s="8">
        <f t="shared" si="2"/>
        <v>45</v>
      </c>
      <c r="G9" s="10"/>
      <c r="H9" s="10"/>
      <c r="I9" s="10">
        <f t="shared" si="3"/>
        <v>0</v>
      </c>
      <c r="J9" s="10" t="e">
        <f t="shared" si="4"/>
        <v>#DIV/0!</v>
      </c>
      <c r="K9" s="10"/>
      <c r="L9" s="10"/>
      <c r="M9" s="10">
        <f t="shared" si="5"/>
        <v>0</v>
      </c>
      <c r="N9" s="10" t="e">
        <f t="shared" si="6"/>
        <v>#DIV/0!</v>
      </c>
      <c r="O9" s="11">
        <f>594.2+191.5</f>
        <v>785.7</v>
      </c>
      <c r="P9" s="11">
        <v>6.3</v>
      </c>
      <c r="Q9" s="11">
        <f t="shared" si="7"/>
        <v>-779.4000000000001</v>
      </c>
      <c r="R9" s="19">
        <f t="shared" si="8"/>
        <v>0.8018327605956471</v>
      </c>
      <c r="S9" s="10">
        <v>0</v>
      </c>
      <c r="T9" s="10">
        <v>130.6</v>
      </c>
      <c r="U9" s="10">
        <f t="shared" si="9"/>
        <v>130.6</v>
      </c>
      <c r="V9" s="20" t="e">
        <f t="shared" si="10"/>
        <v>#DIV/0!</v>
      </c>
      <c r="W9" s="10"/>
      <c r="X9" s="10"/>
      <c r="Y9" s="10">
        <f t="shared" si="11"/>
        <v>0</v>
      </c>
      <c r="Z9" s="10" t="e">
        <f t="shared" si="12"/>
        <v>#DIV/0!</v>
      </c>
      <c r="AA9" s="10"/>
      <c r="AB9" s="10"/>
      <c r="AC9" s="10">
        <f t="shared" si="13"/>
        <v>0</v>
      </c>
      <c r="AD9" s="10" t="e">
        <f t="shared" si="14"/>
        <v>#DIV/0!</v>
      </c>
      <c r="AE9" s="10"/>
      <c r="AF9" s="10"/>
      <c r="AG9" s="10">
        <f>AF9-AE9</f>
        <v>0</v>
      </c>
      <c r="AH9" s="10" t="e">
        <f t="shared" si="15"/>
        <v>#DIV/0!</v>
      </c>
      <c r="AI9" s="11">
        <v>425.24</v>
      </c>
      <c r="AJ9" s="11">
        <v>425.24</v>
      </c>
      <c r="AK9" s="11">
        <f t="shared" si="16"/>
        <v>0</v>
      </c>
      <c r="AL9" s="11">
        <f t="shared" si="17"/>
        <v>100</v>
      </c>
      <c r="AM9" s="10"/>
      <c r="AN9" s="10"/>
      <c r="AO9" s="10">
        <f t="shared" si="18"/>
        <v>0</v>
      </c>
      <c r="AP9" s="10" t="e">
        <f t="shared" si="19"/>
        <v>#DIV/0!</v>
      </c>
      <c r="AQ9" s="41">
        <f t="shared" si="0"/>
        <v>1212.94</v>
      </c>
      <c r="AR9" s="41">
        <f t="shared" si="0"/>
        <v>563.04</v>
      </c>
      <c r="AS9" s="11">
        <f t="shared" si="20"/>
        <v>649.9000000000001</v>
      </c>
      <c r="AT9" s="19">
        <f t="shared" si="21"/>
        <v>46.41944366580375</v>
      </c>
    </row>
    <row r="10" spans="1:46" ht="25.5">
      <c r="A10" s="4">
        <v>5</v>
      </c>
      <c r="B10" s="5" t="s">
        <v>5</v>
      </c>
      <c r="C10" s="4">
        <v>34.2</v>
      </c>
      <c r="D10" s="4">
        <v>60.7</v>
      </c>
      <c r="E10" s="4">
        <f t="shared" si="1"/>
        <v>26.5</v>
      </c>
      <c r="F10" s="8">
        <f t="shared" si="2"/>
        <v>177.48538011695908</v>
      </c>
      <c r="G10" s="4"/>
      <c r="H10" s="4">
        <v>0.9</v>
      </c>
      <c r="I10" s="4">
        <f t="shared" si="3"/>
        <v>0.9</v>
      </c>
      <c r="J10" s="10" t="e">
        <f t="shared" si="4"/>
        <v>#DIV/0!</v>
      </c>
      <c r="K10" s="4"/>
      <c r="L10" s="4"/>
      <c r="M10" s="4">
        <f t="shared" si="5"/>
        <v>0</v>
      </c>
      <c r="N10" s="10" t="e">
        <f t="shared" si="6"/>
        <v>#DIV/0!</v>
      </c>
      <c r="O10" s="4">
        <v>1412.9</v>
      </c>
      <c r="P10" s="4">
        <v>397.2</v>
      </c>
      <c r="Q10" s="4">
        <f t="shared" si="7"/>
        <v>-1015.7</v>
      </c>
      <c r="R10" s="8">
        <f t="shared" si="8"/>
        <v>28.112392950668834</v>
      </c>
      <c r="S10" s="4">
        <v>0</v>
      </c>
      <c r="T10" s="4">
        <v>69.2</v>
      </c>
      <c r="U10" s="4">
        <f t="shared" si="9"/>
        <v>69.2</v>
      </c>
      <c r="V10" s="20" t="e">
        <f t="shared" si="10"/>
        <v>#DIV/0!</v>
      </c>
      <c r="W10" s="4"/>
      <c r="X10" s="4"/>
      <c r="Y10" s="4">
        <f t="shared" si="11"/>
        <v>0</v>
      </c>
      <c r="Z10" s="10" t="e">
        <f t="shared" si="12"/>
        <v>#DIV/0!</v>
      </c>
      <c r="AA10" s="4"/>
      <c r="AB10" s="4"/>
      <c r="AC10" s="10">
        <f t="shared" si="13"/>
        <v>0</v>
      </c>
      <c r="AD10" s="10" t="e">
        <f t="shared" si="14"/>
        <v>#DIV/0!</v>
      </c>
      <c r="AE10" s="10"/>
      <c r="AF10" s="10"/>
      <c r="AG10" s="10">
        <f>AF10-AE10</f>
        <v>0</v>
      </c>
      <c r="AH10" s="10" t="e">
        <f t="shared" si="15"/>
        <v>#DIV/0!</v>
      </c>
      <c r="AI10" s="11">
        <v>3872.9</v>
      </c>
      <c r="AJ10" s="11">
        <v>3871.5</v>
      </c>
      <c r="AK10" s="11">
        <f t="shared" si="16"/>
        <v>-1.400000000000091</v>
      </c>
      <c r="AL10" s="19">
        <f t="shared" si="17"/>
        <v>99.96385137752071</v>
      </c>
      <c r="AM10" s="8">
        <v>447</v>
      </c>
      <c r="AN10" s="8"/>
      <c r="AO10" s="11">
        <f t="shared" si="18"/>
        <v>447</v>
      </c>
      <c r="AP10" s="11">
        <f t="shared" si="19"/>
        <v>0</v>
      </c>
      <c r="AQ10" s="43">
        <f t="shared" si="0"/>
        <v>5767</v>
      </c>
      <c r="AR10" s="32">
        <f t="shared" si="0"/>
        <v>4399.5</v>
      </c>
      <c r="AS10" s="4">
        <f t="shared" si="20"/>
        <v>1367.5</v>
      </c>
      <c r="AT10" s="8">
        <f t="shared" si="21"/>
        <v>76.28749783249523</v>
      </c>
    </row>
    <row r="11" spans="1:46" ht="25.5">
      <c r="A11" s="4">
        <v>6</v>
      </c>
      <c r="B11" s="5" t="s">
        <v>144</v>
      </c>
      <c r="C11" s="4">
        <v>30.3</v>
      </c>
      <c r="D11" s="4">
        <v>32.8</v>
      </c>
      <c r="E11" s="4">
        <f t="shared" si="1"/>
        <v>2.4999999999999964</v>
      </c>
      <c r="F11" s="8">
        <f t="shared" si="2"/>
        <v>108.25082508250823</v>
      </c>
      <c r="G11" s="4"/>
      <c r="H11" s="4"/>
      <c r="I11" s="4">
        <f t="shared" si="3"/>
        <v>0</v>
      </c>
      <c r="J11" s="10" t="e">
        <f t="shared" si="4"/>
        <v>#DIV/0!</v>
      </c>
      <c r="K11" s="4"/>
      <c r="L11" s="4">
        <v>98.5</v>
      </c>
      <c r="M11" s="4">
        <f t="shared" si="5"/>
        <v>98.5</v>
      </c>
      <c r="N11" s="10" t="e">
        <f t="shared" si="6"/>
        <v>#DIV/0!</v>
      </c>
      <c r="O11" s="4">
        <v>6555.3</v>
      </c>
      <c r="P11" s="4">
        <v>4287.7</v>
      </c>
      <c r="Q11" s="4">
        <f t="shared" si="7"/>
        <v>-2267.6000000000004</v>
      </c>
      <c r="R11" s="8">
        <f t="shared" si="8"/>
        <v>65.40814302930454</v>
      </c>
      <c r="S11" s="4">
        <v>1295.4</v>
      </c>
      <c r="T11" s="4">
        <v>53647</v>
      </c>
      <c r="U11" s="4">
        <f t="shared" si="9"/>
        <v>52351.6</v>
      </c>
      <c r="V11" s="8">
        <f t="shared" si="10"/>
        <v>4141.346302300448</v>
      </c>
      <c r="W11" s="4"/>
      <c r="X11" s="4"/>
      <c r="Y11" s="4">
        <f t="shared" si="11"/>
        <v>0</v>
      </c>
      <c r="Z11" s="10" t="e">
        <f t="shared" si="12"/>
        <v>#DIV/0!</v>
      </c>
      <c r="AA11" s="4">
        <v>50</v>
      </c>
      <c r="AB11" s="4">
        <v>50</v>
      </c>
      <c r="AC11" s="4">
        <f t="shared" si="13"/>
        <v>0</v>
      </c>
      <c r="AD11" s="11">
        <f t="shared" si="14"/>
        <v>100</v>
      </c>
      <c r="AE11" s="11">
        <v>1.2</v>
      </c>
      <c r="AF11" s="11">
        <v>1.2</v>
      </c>
      <c r="AG11" s="38">
        <f>AF6-AE6</f>
        <v>0</v>
      </c>
      <c r="AH11" s="11">
        <f t="shared" si="15"/>
        <v>100</v>
      </c>
      <c r="AI11" s="11">
        <v>5485</v>
      </c>
      <c r="AJ11" s="11">
        <v>5485</v>
      </c>
      <c r="AK11" s="11">
        <f t="shared" si="16"/>
        <v>0</v>
      </c>
      <c r="AL11" s="19">
        <f t="shared" si="17"/>
        <v>100</v>
      </c>
      <c r="AM11" s="20"/>
      <c r="AN11" s="20"/>
      <c r="AO11" s="10">
        <f t="shared" si="18"/>
        <v>0</v>
      </c>
      <c r="AP11" s="10" t="e">
        <f t="shared" si="19"/>
        <v>#DIV/0!</v>
      </c>
      <c r="AQ11" s="43">
        <f t="shared" si="0"/>
        <v>13417.2</v>
      </c>
      <c r="AR11" s="43">
        <f t="shared" si="0"/>
        <v>63602.2</v>
      </c>
      <c r="AS11" s="4">
        <f t="shared" si="20"/>
        <v>-50185</v>
      </c>
      <c r="AT11" s="8">
        <f t="shared" si="21"/>
        <v>474.03482097606053</v>
      </c>
    </row>
    <row r="12" spans="1:46" ht="26.25" customHeight="1">
      <c r="A12" s="4">
        <v>7</v>
      </c>
      <c r="B12" s="5" t="s">
        <v>6</v>
      </c>
      <c r="C12" s="4"/>
      <c r="D12" s="4"/>
      <c r="E12" s="10">
        <f t="shared" si="1"/>
        <v>0</v>
      </c>
      <c r="F12" s="20" t="e">
        <f t="shared" si="2"/>
        <v>#DIV/0!</v>
      </c>
      <c r="G12" s="4"/>
      <c r="H12" s="4"/>
      <c r="I12" s="4">
        <f t="shared" si="3"/>
        <v>0</v>
      </c>
      <c r="J12" s="10" t="e">
        <f t="shared" si="4"/>
        <v>#DIV/0!</v>
      </c>
      <c r="K12" s="4"/>
      <c r="L12" s="4"/>
      <c r="M12" s="4">
        <f t="shared" si="5"/>
        <v>0</v>
      </c>
      <c r="N12" s="10" t="e">
        <f t="shared" si="6"/>
        <v>#DIV/0!</v>
      </c>
      <c r="O12" s="4"/>
      <c r="P12" s="4"/>
      <c r="Q12" s="10">
        <f t="shared" si="7"/>
        <v>0</v>
      </c>
      <c r="R12" s="20" t="e">
        <f t="shared" si="8"/>
        <v>#DIV/0!</v>
      </c>
      <c r="S12" s="10"/>
      <c r="T12" s="10"/>
      <c r="U12" s="10">
        <f t="shared" si="9"/>
        <v>0</v>
      </c>
      <c r="V12" s="20" t="e">
        <f t="shared" si="10"/>
        <v>#DIV/0!</v>
      </c>
      <c r="W12" s="4"/>
      <c r="X12" s="4"/>
      <c r="Y12" s="4">
        <f t="shared" si="11"/>
        <v>0</v>
      </c>
      <c r="Z12" s="10" t="e">
        <f t="shared" si="12"/>
        <v>#DIV/0!</v>
      </c>
      <c r="AA12" s="4"/>
      <c r="AB12" s="4"/>
      <c r="AC12" s="10">
        <f t="shared" si="13"/>
        <v>0</v>
      </c>
      <c r="AD12" s="10" t="e">
        <f t="shared" si="14"/>
        <v>#DIV/0!</v>
      </c>
      <c r="AE12" s="10"/>
      <c r="AF12" s="10"/>
      <c r="AG12" s="10">
        <f>AF6-AE6</f>
        <v>0</v>
      </c>
      <c r="AH12" s="10" t="e">
        <f t="shared" si="15"/>
        <v>#DIV/0!</v>
      </c>
      <c r="AI12" s="10"/>
      <c r="AJ12" s="10"/>
      <c r="AK12" s="10">
        <f t="shared" si="16"/>
        <v>0</v>
      </c>
      <c r="AL12" s="20" t="e">
        <f t="shared" si="17"/>
        <v>#DIV/0!</v>
      </c>
      <c r="AM12" s="20"/>
      <c r="AN12" s="20"/>
      <c r="AO12" s="10">
        <f t="shared" si="18"/>
        <v>0</v>
      </c>
      <c r="AP12" s="10" t="e">
        <f t="shared" si="19"/>
        <v>#DIV/0!</v>
      </c>
      <c r="AQ12" s="20">
        <f>C12+G12+K12+O12+S12+W12+AA12+AI12+AM12+AE12</f>
        <v>0</v>
      </c>
      <c r="AR12" s="20">
        <f>D12+H12+L12+P12+T12+AB12+AF12+AJ12+AN12</f>
        <v>0</v>
      </c>
      <c r="AS12" s="10">
        <f t="shared" si="20"/>
        <v>0</v>
      </c>
      <c r="AT12" s="20" t="e">
        <f t="shared" si="21"/>
        <v>#DIV/0!</v>
      </c>
    </row>
    <row r="13" spans="1:46" ht="12.75">
      <c r="A13" s="4"/>
      <c r="B13" s="5" t="s">
        <v>10</v>
      </c>
      <c r="C13" s="4">
        <f>C6+C7+C8+C9+C10+C11+C12</f>
        <v>137.5</v>
      </c>
      <c r="D13" s="7">
        <f>D6+D7+D8+D9+D10+D11+D12</f>
        <v>193.41000000000003</v>
      </c>
      <c r="E13" s="7">
        <f>E6+E7+E8+E9+E10+E12</f>
        <v>53.410000000000004</v>
      </c>
      <c r="F13" s="8">
        <f t="shared" si="2"/>
        <v>140.6618181818182</v>
      </c>
      <c r="G13" s="4">
        <f>G6+G7+G8+G9+G10+G11+G12</f>
        <v>27.4</v>
      </c>
      <c r="H13" s="4">
        <f>H6+H7+H8+H9+H10+H11+H12</f>
        <v>226.32999999999998</v>
      </c>
      <c r="I13" s="7">
        <f>I6+I7+I8+I9+I10+I12</f>
        <v>198.92999999999998</v>
      </c>
      <c r="J13" s="10" t="e">
        <f>J6+J7+J8+J9+J10+J12</f>
        <v>#DIV/0!</v>
      </c>
      <c r="K13" s="4">
        <f>K6+K7+K8+K9+K10+K11+K12</f>
        <v>0.4</v>
      </c>
      <c r="L13" s="7">
        <f>L6+L7+L8+L9+L10+L11+L12</f>
        <v>104.55</v>
      </c>
      <c r="M13" s="7">
        <f>M6+M7+M8+M9+M10+M12</f>
        <v>5.6499999999999995</v>
      </c>
      <c r="N13" s="19">
        <f t="shared" si="6"/>
        <v>26137.5</v>
      </c>
      <c r="O13" s="7">
        <f>O6+O7+O8+O9+O10+O11+O12</f>
        <v>10448.7</v>
      </c>
      <c r="P13" s="7">
        <f>P6+P7+P8+P9+P10+P11+P12</f>
        <v>6545.629999999999</v>
      </c>
      <c r="Q13" s="7">
        <f>Q6+Q7+Q8+Q9+Q10+Q12</f>
        <v>-1635.47</v>
      </c>
      <c r="R13" s="8">
        <f t="shared" si="8"/>
        <v>62.64540086326528</v>
      </c>
      <c r="S13" s="7">
        <f>S6+S7+S8+S9+S10+S11+S12</f>
        <v>1406.95</v>
      </c>
      <c r="T13" s="7">
        <f>T6+T7+T8+T9+T10+T11+T12</f>
        <v>54061.66</v>
      </c>
      <c r="U13" s="7">
        <f>U6+U7+U8+U9+U10+U12</f>
        <v>303.11</v>
      </c>
      <c r="V13" s="8">
        <f t="shared" si="10"/>
        <v>3842.4720139308433</v>
      </c>
      <c r="W13" s="4">
        <f>W6+W7+W8+W9+W10+W12</f>
        <v>0</v>
      </c>
      <c r="X13" s="4">
        <f>X6+X7+X8+X9+X10+X12</f>
        <v>0</v>
      </c>
      <c r="Y13" s="4">
        <f>Y6+Y7+Y8+Y9+Y10+Y12</f>
        <v>0</v>
      </c>
      <c r="Z13" s="10" t="e">
        <f>Z6+Z7+Z8+Z9+Z10+Z12</f>
        <v>#DIV/0!</v>
      </c>
      <c r="AA13" s="4">
        <f>AA6+AA7+AA8+AA9+AA10+AA11+AA12</f>
        <v>50</v>
      </c>
      <c r="AB13" s="7">
        <f>AB6+AB7+AB8+AB9+AB10+AB11+AB12</f>
        <v>330.92</v>
      </c>
      <c r="AC13" s="7">
        <f>AC6+AC7+AC8+AC9+AC10+AC12</f>
        <v>280.92</v>
      </c>
      <c r="AD13" s="11">
        <f t="shared" si="14"/>
        <v>661.84</v>
      </c>
      <c r="AE13" s="11">
        <f aca="true" t="shared" si="22" ref="AE13:AJ13">AE6+AE7+AE8+AE9+AE10+AE11+AE12</f>
        <v>1.2</v>
      </c>
      <c r="AF13" s="11">
        <f t="shared" si="22"/>
        <v>1.2</v>
      </c>
      <c r="AG13" s="11">
        <f t="shared" si="22"/>
        <v>0</v>
      </c>
      <c r="AH13" s="10" t="e">
        <f t="shared" si="22"/>
        <v>#DIV/0!</v>
      </c>
      <c r="AI13" s="4">
        <f t="shared" si="22"/>
        <v>9783.14</v>
      </c>
      <c r="AJ13" s="4">
        <f t="shared" si="22"/>
        <v>9781.74</v>
      </c>
      <c r="AK13" s="4">
        <f>AK6+AK7+AK8+AK9+AK10+AK12</f>
        <v>-1.400000000000091</v>
      </c>
      <c r="AL13" s="8">
        <f t="shared" si="17"/>
        <v>99.98568966609903</v>
      </c>
      <c r="AM13" s="8">
        <f>AM6+AM7+AM8+AM9+AM10+AM11+AM12</f>
        <v>447</v>
      </c>
      <c r="AN13" s="8">
        <f>AN6+AN7+AN8+AN9+AN10+AN11+AN12</f>
        <v>0</v>
      </c>
      <c r="AO13" s="8">
        <f>AO6+AO7+AO8+AO9+AO10+AO11+AO12</f>
        <v>447</v>
      </c>
      <c r="AP13" s="8"/>
      <c r="AQ13" s="26">
        <f>AQ6+AQ7+AQ8+AQ9+AQ10+AQ11+AQ12</f>
        <v>22302.29</v>
      </c>
      <c r="AR13" s="26">
        <f>AR6+AR7+AR8+AR9+AR10+AR11+AR12</f>
        <v>71245.44</v>
      </c>
      <c r="AS13" s="26">
        <f t="shared" si="20"/>
        <v>-48943.15</v>
      </c>
      <c r="AT13" s="25">
        <f t="shared" si="21"/>
        <v>319.4534731635182</v>
      </c>
    </row>
    <row r="14" spans="45:46" ht="12.75">
      <c r="AS14" s="33"/>
      <c r="AT14" s="23"/>
    </row>
    <row r="15" spans="44:46" ht="12.75">
      <c r="AR15" s="16"/>
      <c r="AS15" s="34"/>
      <c r="AT15" s="35"/>
    </row>
  </sheetData>
  <mergeCells count="23">
    <mergeCell ref="AI4:AL4"/>
    <mergeCell ref="AA4:AD4"/>
    <mergeCell ref="AI3:AL3"/>
    <mergeCell ref="AQ3:AT4"/>
    <mergeCell ref="AM3:AP3"/>
    <mergeCell ref="AM4:AP4"/>
    <mergeCell ref="AA3:AD3"/>
    <mergeCell ref="AE3:AH3"/>
    <mergeCell ref="AE4:AH4"/>
    <mergeCell ref="C4:F4"/>
    <mergeCell ref="K4:N4"/>
    <mergeCell ref="O4:R4"/>
    <mergeCell ref="S4:V4"/>
    <mergeCell ref="O3:R3"/>
    <mergeCell ref="S3:V3"/>
    <mergeCell ref="W3:Z3"/>
    <mergeCell ref="A3:A5"/>
    <mergeCell ref="B3:B5"/>
    <mergeCell ref="C3:F3"/>
    <mergeCell ref="K3:N3"/>
    <mergeCell ref="G3:J3"/>
    <mergeCell ref="G4:J4"/>
    <mergeCell ref="W4:Z4"/>
  </mergeCells>
  <printOptions/>
  <pageMargins left="0.75" right="0.75" top="1" bottom="1" header="0.5" footer="0.5"/>
  <pageSetup horizontalDpi="600" verticalDpi="600" orientation="landscape" paperSize="9" scale="75" r:id="rId1"/>
  <colBreaks count="2" manualBreakCount="2">
    <brk id="18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2021-04-09T09:07:51Z</cp:lastPrinted>
  <dcterms:created xsi:type="dcterms:W3CDTF">1996-10-08T23:32:33Z</dcterms:created>
  <dcterms:modified xsi:type="dcterms:W3CDTF">2021-04-09T09:07:52Z</dcterms:modified>
  <cp:category/>
  <cp:version/>
  <cp:contentType/>
  <cp:contentStatus/>
</cp:coreProperties>
</file>