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715" windowWidth="9720" windowHeight="3705" activeTab="0"/>
  </bookViews>
  <sheets>
    <sheet name="Лист1" sheetId="1" r:id="rId1"/>
  </sheets>
  <definedNames>
    <definedName name="_xlnm.Print_Area" localSheetId="0">'Лист1'!$A$1:$GP$34</definedName>
  </definedNames>
  <calcPr fullCalcOnLoad="1"/>
</workbook>
</file>

<file path=xl/sharedStrings.xml><?xml version="1.0" encoding="utf-8"?>
<sst xmlns="http://schemas.openxmlformats.org/spreadsheetml/2006/main" count="488" uniqueCount="124">
  <si>
    <t>Наименование</t>
  </si>
  <si>
    <t>с/совета</t>
  </si>
  <si>
    <t>Суворовский с/с</t>
  </si>
  <si>
    <t>ИТОГО</t>
  </si>
  <si>
    <t>план</t>
  </si>
  <si>
    <t>факт</t>
  </si>
  <si>
    <t>откл.</t>
  </si>
  <si>
    <t>%</t>
  </si>
  <si>
    <t>Итого по с/советам</t>
  </si>
  <si>
    <t>Район</t>
  </si>
  <si>
    <t>Каланчакский с/c</t>
  </si>
  <si>
    <t>Каменский с/с</t>
  </si>
  <si>
    <t>Камышовский с/c</t>
  </si>
  <si>
    <t>Кирничанский с/с</t>
  </si>
  <si>
    <t>Кислицкий с/с</t>
  </si>
  <si>
    <t>Ларжанский с/с</t>
  </si>
  <si>
    <t>Лощиновский с/с</t>
  </si>
  <si>
    <t>Матросский с/с</t>
  </si>
  <si>
    <t xml:space="preserve">Новопокровский </t>
  </si>
  <si>
    <t>Новонекрасовс</t>
  </si>
  <si>
    <t xml:space="preserve">Озернянский </t>
  </si>
  <si>
    <t>Сафьянский с/с</t>
  </si>
  <si>
    <t>Старонекрасовс</t>
  </si>
  <si>
    <t xml:space="preserve">Утконосовский </t>
  </si>
  <si>
    <t xml:space="preserve">Муравлевский </t>
  </si>
  <si>
    <t>Першетравневск</t>
  </si>
  <si>
    <t xml:space="preserve"> </t>
  </si>
  <si>
    <t>Налог на промысел</t>
  </si>
  <si>
    <t>откл</t>
  </si>
  <si>
    <t xml:space="preserve">План </t>
  </si>
  <si>
    <t>План</t>
  </si>
  <si>
    <t>Факт</t>
  </si>
  <si>
    <t>Откл.</t>
  </si>
  <si>
    <t>Богатянский с/с</t>
  </si>
  <si>
    <t>грн.</t>
  </si>
  <si>
    <t>Бросский  с/с</t>
  </si>
  <si>
    <t xml:space="preserve">  </t>
  </si>
  <si>
    <t xml:space="preserve">   </t>
  </si>
  <si>
    <t xml:space="preserve">План  </t>
  </si>
  <si>
    <t>Плата за недра,налог на воду</t>
  </si>
  <si>
    <t xml:space="preserve"> на погашение льгот</t>
  </si>
  <si>
    <t>Субвенция с г/бюджета</t>
  </si>
  <si>
    <t xml:space="preserve">план </t>
  </si>
  <si>
    <t>Средства поступ.с с/советов</t>
  </si>
  <si>
    <t>13030200+13020200</t>
  </si>
  <si>
    <t>140601+140609 +140602</t>
  </si>
  <si>
    <t>Суворівська с/рада</t>
  </si>
  <si>
    <t>Богатянська с/р</t>
  </si>
  <si>
    <t>Старонекрасівська</t>
  </si>
  <si>
    <t>Муравлівська с/р</t>
  </si>
  <si>
    <t>Камишівська с/р</t>
  </si>
  <si>
    <t>Бросківська  с/р</t>
  </si>
  <si>
    <t>Лощинівська  с/р</t>
  </si>
  <si>
    <t>Першотравнева  с/р</t>
  </si>
  <si>
    <t>Утконосівська с/р</t>
  </si>
  <si>
    <t>Кирничанська  с/р</t>
  </si>
  <si>
    <t>Озерненська с/р</t>
  </si>
  <si>
    <t>Новонекрасівська  с/р</t>
  </si>
  <si>
    <t>Кам"янська  с/р</t>
  </si>
  <si>
    <t xml:space="preserve">Районна рада </t>
  </si>
  <si>
    <t>Ларжанська  с/р</t>
  </si>
  <si>
    <t>Кислицька  с/р</t>
  </si>
  <si>
    <t>Матроська с/р</t>
  </si>
  <si>
    <t>Каланчацька с/р</t>
  </si>
  <si>
    <t>Новопокровська с/р</t>
  </si>
  <si>
    <t>Всього по  с/радам</t>
  </si>
  <si>
    <t>Всього</t>
  </si>
  <si>
    <t>Місцеві податки і збори, нараховані до 1 січня 2011 року</t>
  </si>
  <si>
    <t xml:space="preserve">Інші надходження </t>
  </si>
  <si>
    <t>відх.</t>
  </si>
  <si>
    <t xml:space="preserve">Субвенції </t>
  </si>
  <si>
    <t xml:space="preserve">Аналіз виконання дохідної частини  бюджету по спеціальному фонду </t>
  </si>
  <si>
    <t>Податок з власників транспортних засобів</t>
  </si>
  <si>
    <t>Збір за першу реєстрацію колісних транспортних засобів</t>
  </si>
  <si>
    <t>Власні надходження бюджетних установ</t>
  </si>
  <si>
    <t>Всього доходів спец.фонду</t>
  </si>
  <si>
    <t>Сафьянська с/р</t>
  </si>
  <si>
    <t>Старонекрасівська с/р</t>
  </si>
  <si>
    <t>Збір за спеціальне використання лісових ресурсів</t>
  </si>
  <si>
    <t>Назва с/ради</t>
  </si>
  <si>
    <t>Багатянська с/р</t>
  </si>
  <si>
    <t>Податок на доходи з фізичних осіб</t>
  </si>
  <si>
    <t>И т о г о доходів загального фонду</t>
  </si>
  <si>
    <t>Всього доходів загального фонду з трансфертами</t>
  </si>
  <si>
    <t xml:space="preserve"> субвенції</t>
  </si>
  <si>
    <t>41035000+41030400+41034400</t>
  </si>
  <si>
    <t xml:space="preserve">Надходження від орендної плати за користування цілісним майновим комплексом та іншим майном,що перебуває в комунальній власності </t>
  </si>
  <si>
    <t xml:space="preserve">Районний бюджет </t>
  </si>
  <si>
    <t>Районний бюджет</t>
  </si>
  <si>
    <t>Податок на прибуток</t>
  </si>
  <si>
    <t>Акцизний податок</t>
  </si>
  <si>
    <t>Податок на нерухоме майно</t>
  </si>
  <si>
    <t>18010100-18010400</t>
  </si>
  <si>
    <t>Плата за землю</t>
  </si>
  <si>
    <t>Земельний податок</t>
  </si>
  <si>
    <t>Орендна плата</t>
  </si>
  <si>
    <t>18010600+18010900</t>
  </si>
  <si>
    <t>Єдиний податок з сільськогосподарських товаровиробників</t>
  </si>
  <si>
    <t xml:space="preserve">Єдиний податок </t>
  </si>
  <si>
    <t>18050300-18050400</t>
  </si>
  <si>
    <t>Єкологічний податок</t>
  </si>
  <si>
    <t>Плата за надання інших адміністратиіних послуг</t>
  </si>
  <si>
    <t>Державне мито</t>
  </si>
  <si>
    <t>Базова дотація</t>
  </si>
  <si>
    <t>Освітня субвенція</t>
  </si>
  <si>
    <t>Медична субвенція</t>
  </si>
  <si>
    <t xml:space="preserve"> Грошові стягнення за шкоду, заподіяну порушенням законодавства</t>
  </si>
  <si>
    <t>21081100+21081500</t>
  </si>
  <si>
    <t>Назва ради</t>
  </si>
  <si>
    <t xml:space="preserve">Збір за провадження деяких видів підприємницької діяльності,що справлявся до 1січня2015року </t>
  </si>
  <si>
    <t>Адміністративні штрафи</t>
  </si>
  <si>
    <t>18010500+18010700</t>
  </si>
  <si>
    <t>24060300+21080500+13010000</t>
  </si>
  <si>
    <t xml:space="preserve">Транспортний податок.туристичний збір </t>
  </si>
  <si>
    <t>Стабілізаційна дотація</t>
  </si>
  <si>
    <r>
      <t>18011100+</t>
    </r>
    <r>
      <rPr>
        <b/>
        <sz val="11"/>
        <color indexed="52"/>
        <rFont val="Arial Cyr"/>
        <family val="0"/>
      </rPr>
      <t>18030000</t>
    </r>
  </si>
  <si>
    <t>Інші додаткові дотації</t>
  </si>
  <si>
    <t>24062100+24061600</t>
  </si>
  <si>
    <t>Екологічний податок</t>
  </si>
  <si>
    <t xml:space="preserve">Цільові фонди утворені органами місцевого самоврядування та місцевими органами виконавчої влади </t>
  </si>
  <si>
    <t xml:space="preserve">к плану 3-х  місяців </t>
  </si>
  <si>
    <t>Аналіз виконання дохідної частини бюджету Ізмаїльського району станом  на 01.04.2016 р.</t>
  </si>
  <si>
    <t>по Ізмаїльському району станом  на 01.04.2016р.</t>
  </si>
  <si>
    <t xml:space="preserve">к плану3-х місяців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</si>
</sst>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sz val="18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color indexed="5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" fontId="15" fillId="0" borderId="28" xfId="0" applyNumberFormat="1" applyFont="1" applyBorder="1" applyAlignment="1">
      <alignment/>
    </xf>
    <xf numFmtId="0" fontId="15" fillId="0" borderId="28" xfId="0" applyFont="1" applyBorder="1" applyAlignment="1">
      <alignment/>
    </xf>
    <xf numFmtId="1" fontId="16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/>
    </xf>
    <xf numFmtId="182" fontId="14" fillId="0" borderId="35" xfId="0" applyNumberFormat="1" applyFont="1" applyFill="1" applyBorder="1" applyAlignment="1">
      <alignment/>
    </xf>
    <xf numFmtId="0" fontId="14" fillId="3" borderId="20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/>
    </xf>
    <xf numFmtId="182" fontId="14" fillId="0" borderId="37" xfId="0" applyNumberFormat="1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172" fontId="14" fillId="0" borderId="37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/>
    </xf>
    <xf numFmtId="1" fontId="14" fillId="0" borderId="38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/>
    </xf>
    <xf numFmtId="182" fontId="14" fillId="0" borderId="40" xfId="0" applyNumberFormat="1" applyFont="1" applyFill="1" applyBorder="1" applyAlignment="1">
      <alignment/>
    </xf>
    <xf numFmtId="0" fontId="14" fillId="3" borderId="27" xfId="0" applyFont="1" applyFill="1" applyBorder="1" applyAlignment="1">
      <alignment/>
    </xf>
    <xf numFmtId="1" fontId="14" fillId="3" borderId="28" xfId="0" applyNumberFormat="1" applyFont="1" applyFill="1" applyBorder="1" applyAlignment="1">
      <alignment/>
    </xf>
    <xf numFmtId="172" fontId="14" fillId="0" borderId="41" xfId="0" applyNumberFormat="1" applyFont="1" applyFill="1" applyBorder="1" applyAlignment="1">
      <alignment horizontal="center"/>
    </xf>
    <xf numFmtId="1" fontId="13" fillId="3" borderId="18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center"/>
    </xf>
    <xf numFmtId="1" fontId="14" fillId="3" borderId="42" xfId="0" applyNumberFormat="1" applyFont="1" applyFill="1" applyBorder="1" applyAlignment="1">
      <alignment/>
    </xf>
    <xf numFmtId="1" fontId="14" fillId="3" borderId="43" xfId="0" applyNumberFormat="1" applyFont="1" applyFill="1" applyBorder="1" applyAlignment="1">
      <alignment/>
    </xf>
    <xf numFmtId="1" fontId="14" fillId="0" borderId="43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" fontId="14" fillId="0" borderId="45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172" fontId="14" fillId="0" borderId="35" xfId="0" applyNumberFormat="1" applyFont="1" applyBorder="1" applyAlignment="1">
      <alignment/>
    </xf>
    <xf numFmtId="1" fontId="14" fillId="0" borderId="34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72" fontId="14" fillId="0" borderId="37" xfId="0" applyNumberFormat="1" applyFont="1" applyFill="1" applyBorder="1" applyAlignment="1">
      <alignment/>
    </xf>
    <xf numFmtId="1" fontId="14" fillId="0" borderId="5" xfId="0" applyNumberFormat="1" applyFont="1" applyBorder="1" applyAlignment="1">
      <alignment/>
    </xf>
    <xf numFmtId="1" fontId="14" fillId="0" borderId="43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" fontId="14" fillId="0" borderId="43" xfId="0" applyNumberFormat="1" applyFont="1" applyFill="1" applyBorder="1" applyAlignment="1">
      <alignment/>
    </xf>
    <xf numFmtId="172" fontId="14" fillId="0" borderId="40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1" fontId="14" fillId="0" borderId="39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172" fontId="13" fillId="0" borderId="2" xfId="0" applyNumberFormat="1" applyFont="1" applyFill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172" fontId="14" fillId="0" borderId="44" xfId="0" applyNumberFormat="1" applyFont="1" applyBorder="1" applyAlignment="1">
      <alignment/>
    </xf>
    <xf numFmtId="1" fontId="13" fillId="0" borderId="21" xfId="0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172" fontId="14" fillId="0" borderId="47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172" fontId="13" fillId="0" borderId="2" xfId="0" applyNumberFormat="1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3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1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172" fontId="14" fillId="0" borderId="35" xfId="0" applyNumberFormat="1" applyFont="1" applyFill="1" applyBorder="1" applyAlignment="1">
      <alignment/>
    </xf>
    <xf numFmtId="1" fontId="14" fillId="0" borderId="5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4" fillId="0" borderId="8" xfId="0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/>
    </xf>
    <xf numFmtId="172" fontId="14" fillId="0" borderId="49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172" fontId="14" fillId="0" borderId="51" xfId="0" applyNumberFormat="1" applyFont="1" applyFill="1" applyBorder="1" applyAlignment="1">
      <alignment/>
    </xf>
    <xf numFmtId="0" fontId="14" fillId="0" borderId="52" xfId="0" applyFont="1" applyFill="1" applyBorder="1" applyAlignment="1">
      <alignment/>
    </xf>
    <xf numFmtId="1" fontId="14" fillId="0" borderId="53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172" fontId="14" fillId="0" borderId="7" xfId="0" applyNumberFormat="1" applyFont="1" applyFill="1" applyBorder="1" applyAlignment="1">
      <alignment/>
    </xf>
    <xf numFmtId="0" fontId="14" fillId="0" borderId="52" xfId="0" applyFont="1" applyBorder="1" applyAlignment="1">
      <alignment/>
    </xf>
    <xf numFmtId="0" fontId="13" fillId="0" borderId="5" xfId="0" applyFont="1" applyBorder="1" applyAlignment="1">
      <alignment/>
    </xf>
    <xf numFmtId="1" fontId="14" fillId="0" borderId="5" xfId="0" applyNumberFormat="1" applyFont="1" applyBorder="1" applyAlignment="1">
      <alignment horizontal="right"/>
    </xf>
    <xf numFmtId="172" fontId="14" fillId="0" borderId="8" xfId="0" applyNumberFormat="1" applyFont="1" applyBorder="1" applyAlignment="1">
      <alignment/>
    </xf>
    <xf numFmtId="0" fontId="14" fillId="0" borderId="54" xfId="0" applyFont="1" applyBorder="1" applyAlignment="1">
      <alignment/>
    </xf>
    <xf numFmtId="1" fontId="14" fillId="0" borderId="55" xfId="0" applyNumberFormat="1" applyFont="1" applyBorder="1" applyAlignment="1">
      <alignment/>
    </xf>
    <xf numFmtId="172" fontId="14" fillId="0" borderId="23" xfId="0" applyNumberFormat="1" applyFont="1" applyBorder="1" applyAlignment="1">
      <alignment/>
    </xf>
    <xf numFmtId="0" fontId="14" fillId="0" borderId="27" xfId="0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29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72" fontId="14" fillId="0" borderId="56" xfId="0" applyNumberFormat="1" applyFont="1" applyFill="1" applyBorder="1" applyAlignment="1">
      <alignment/>
    </xf>
    <xf numFmtId="0" fontId="13" fillId="0" borderId="50" xfId="0" applyFont="1" applyFill="1" applyBorder="1" applyAlignment="1">
      <alignment/>
    </xf>
    <xf numFmtId="1" fontId="13" fillId="0" borderId="34" xfId="0" applyNumberFormat="1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172" fontId="13" fillId="0" borderId="35" xfId="0" applyNumberFormat="1" applyFont="1" applyFill="1" applyBorder="1" applyAlignment="1">
      <alignment/>
    </xf>
    <xf numFmtId="1" fontId="13" fillId="0" borderId="33" xfId="0" applyNumberFormat="1" applyFont="1" applyBorder="1" applyAlignment="1">
      <alignment/>
    </xf>
    <xf numFmtId="1" fontId="13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13" fillId="0" borderId="51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172" fontId="13" fillId="0" borderId="35" xfId="0" applyNumberFormat="1" applyFont="1" applyBorder="1" applyAlignment="1">
      <alignment/>
    </xf>
    <xf numFmtId="172" fontId="13" fillId="0" borderId="3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50" xfId="0" applyNumberFormat="1" applyFont="1" applyFill="1" applyBorder="1" applyAlignment="1">
      <alignment/>
    </xf>
    <xf numFmtId="1" fontId="13" fillId="0" borderId="34" xfId="0" applyNumberFormat="1" applyFont="1" applyFill="1" applyBorder="1" applyAlignment="1">
      <alignment/>
    </xf>
    <xf numFmtId="1" fontId="14" fillId="0" borderId="8" xfId="0" applyNumberFormat="1" applyFont="1" applyBorder="1" applyAlignment="1">
      <alignment/>
    </xf>
    <xf numFmtId="1" fontId="14" fillId="0" borderId="53" xfId="0" applyNumberFormat="1" applyFont="1" applyFill="1" applyBorder="1" applyAlignment="1">
      <alignment/>
    </xf>
    <xf numFmtId="0" fontId="13" fillId="0" borderId="55" xfId="0" applyFont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72" fontId="13" fillId="0" borderId="40" xfId="0" applyNumberFormat="1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72" fontId="13" fillId="0" borderId="56" xfId="0" applyNumberFormat="1" applyFont="1" applyFill="1" applyBorder="1" applyAlignment="1">
      <alignment/>
    </xf>
    <xf numFmtId="1" fontId="13" fillId="0" borderId="55" xfId="0" applyNumberFormat="1" applyFont="1" applyFill="1" applyBorder="1" applyAlignment="1">
      <alignment/>
    </xf>
    <xf numFmtId="1" fontId="13" fillId="0" borderId="39" xfId="0" applyNumberFormat="1" applyFont="1" applyBorder="1" applyAlignment="1">
      <alignment/>
    </xf>
    <xf numFmtId="172" fontId="13" fillId="0" borderId="40" xfId="0" applyNumberFormat="1" applyFont="1" applyBorder="1" applyAlignment="1">
      <alignment/>
    </xf>
    <xf numFmtId="172" fontId="13" fillId="0" borderId="56" xfId="0" applyNumberFormat="1" applyFont="1" applyBorder="1" applyAlignment="1">
      <alignment/>
    </xf>
    <xf numFmtId="172" fontId="13" fillId="0" borderId="39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14" fillId="2" borderId="31" xfId="0" applyFont="1" applyFill="1" applyBorder="1" applyAlignment="1">
      <alignment horizontal="center"/>
    </xf>
    <xf numFmtId="1" fontId="14" fillId="2" borderId="57" xfId="0" applyNumberFormat="1" applyFont="1" applyFill="1" applyBorder="1" applyAlignment="1">
      <alignment/>
    </xf>
    <xf numFmtId="1" fontId="14" fillId="2" borderId="58" xfId="0" applyNumberFormat="1" applyFont="1" applyFill="1" applyBorder="1" applyAlignment="1">
      <alignment/>
    </xf>
    <xf numFmtId="1" fontId="14" fillId="2" borderId="59" xfId="0" applyNumberFormat="1" applyFont="1" applyFill="1" applyBorder="1" applyAlignment="1">
      <alignment/>
    </xf>
    <xf numFmtId="172" fontId="14" fillId="2" borderId="58" xfId="0" applyNumberFormat="1" applyFont="1" applyFill="1" applyBorder="1" applyAlignment="1">
      <alignment/>
    </xf>
    <xf numFmtId="1" fontId="14" fillId="2" borderId="60" xfId="0" applyNumberFormat="1" applyFont="1" applyFill="1" applyBorder="1" applyAlignment="1">
      <alignment/>
    </xf>
    <xf numFmtId="1" fontId="14" fillId="2" borderId="61" xfId="0" applyNumberFormat="1" applyFont="1" applyFill="1" applyBorder="1" applyAlignment="1">
      <alignment/>
    </xf>
    <xf numFmtId="1" fontId="14" fillId="2" borderId="52" xfId="0" applyNumberFormat="1" applyFont="1" applyFill="1" applyBorder="1" applyAlignment="1">
      <alignment/>
    </xf>
    <xf numFmtId="172" fontId="14" fillId="2" borderId="61" xfId="0" applyNumberFormat="1" applyFont="1" applyFill="1" applyBorder="1" applyAlignment="1">
      <alignment/>
    </xf>
    <xf numFmtId="1" fontId="14" fillId="2" borderId="62" xfId="0" applyNumberFormat="1" applyFont="1" applyFill="1" applyBorder="1" applyAlignment="1">
      <alignment/>
    </xf>
    <xf numFmtId="1" fontId="14" fillId="2" borderId="63" xfId="0" applyNumberFormat="1" applyFont="1" applyFill="1" applyBorder="1" applyAlignment="1">
      <alignment/>
    </xf>
    <xf numFmtId="172" fontId="14" fillId="2" borderId="64" xfId="0" applyNumberFormat="1" applyFont="1" applyFill="1" applyBorder="1" applyAlignment="1">
      <alignment/>
    </xf>
    <xf numFmtId="1" fontId="13" fillId="2" borderId="65" xfId="0" applyNumberFormat="1" applyFont="1" applyFill="1" applyBorder="1" applyAlignment="1">
      <alignment/>
    </xf>
    <xf numFmtId="172" fontId="13" fillId="2" borderId="42" xfId="0" applyNumberFormat="1" applyFont="1" applyFill="1" applyBorder="1" applyAlignment="1">
      <alignment/>
    </xf>
    <xf numFmtId="1" fontId="13" fillId="2" borderId="58" xfId="0" applyNumberFormat="1" applyFont="1" applyFill="1" applyBorder="1" applyAlignment="1">
      <alignment/>
    </xf>
    <xf numFmtId="1" fontId="13" fillId="2" borderId="30" xfId="0" applyNumberFormat="1" applyFont="1" applyFill="1" applyBorder="1" applyAlignment="1">
      <alignment/>
    </xf>
    <xf numFmtId="172" fontId="13" fillId="2" borderId="30" xfId="0" applyNumberFormat="1" applyFont="1" applyFill="1" applyBorder="1" applyAlignment="1">
      <alignment/>
    </xf>
    <xf numFmtId="172" fontId="13" fillId="2" borderId="66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Fill="1" applyBorder="1" applyAlignment="1">
      <alignment/>
    </xf>
    <xf numFmtId="0" fontId="14" fillId="0" borderId="45" xfId="0" applyFont="1" applyBorder="1" applyAlignment="1">
      <alignment/>
    </xf>
    <xf numFmtId="182" fontId="14" fillId="0" borderId="36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/>
    </xf>
    <xf numFmtId="182" fontId="14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182" fontId="14" fillId="0" borderId="36" xfId="0" applyNumberFormat="1" applyFont="1" applyBorder="1" applyAlignment="1">
      <alignment/>
    </xf>
    <xf numFmtId="0" fontId="14" fillId="0" borderId="53" xfId="0" applyFont="1" applyBorder="1" applyAlignment="1">
      <alignment/>
    </xf>
    <xf numFmtId="1" fontId="14" fillId="0" borderId="5" xfId="0" applyNumberFormat="1" applyFont="1" applyBorder="1" applyAlignment="1">
      <alignment horizontal="center"/>
    </xf>
    <xf numFmtId="182" fontId="14" fillId="0" borderId="37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/>
    </xf>
    <xf numFmtId="0" fontId="14" fillId="0" borderId="61" xfId="0" applyFont="1" applyBorder="1" applyAlignment="1">
      <alignment/>
    </xf>
    <xf numFmtId="1" fontId="14" fillId="0" borderId="5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1" fontId="14" fillId="0" borderId="28" xfId="0" applyNumberFormat="1" applyFont="1" applyBorder="1" applyAlignment="1">
      <alignment/>
    </xf>
    <xf numFmtId="1" fontId="14" fillId="0" borderId="28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/>
    </xf>
    <xf numFmtId="0" fontId="13" fillId="0" borderId="3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1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43" xfId="0" applyFont="1" applyBorder="1" applyAlignment="1">
      <alignment horizontal="center"/>
    </xf>
    <xf numFmtId="182" fontId="14" fillId="0" borderId="47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/>
    </xf>
    <xf numFmtId="172" fontId="14" fillId="0" borderId="47" xfId="0" applyNumberFormat="1" applyFont="1" applyBorder="1" applyAlignment="1">
      <alignment/>
    </xf>
    <xf numFmtId="0" fontId="13" fillId="0" borderId="65" xfId="0" applyFont="1" applyBorder="1" applyAlignment="1">
      <alignment/>
    </xf>
    <xf numFmtId="1" fontId="13" fillId="0" borderId="9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2" fontId="14" fillId="0" borderId="4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82" fontId="14" fillId="0" borderId="5" xfId="0" applyNumberFormat="1" applyFont="1" applyBorder="1" applyAlignment="1">
      <alignment/>
    </xf>
    <xf numFmtId="182" fontId="14" fillId="0" borderId="7" xfId="0" applyNumberFormat="1" applyFont="1" applyBorder="1" applyAlignment="1">
      <alignment/>
    </xf>
    <xf numFmtId="0" fontId="14" fillId="0" borderId="50" xfId="0" applyFont="1" applyBorder="1" applyAlignment="1">
      <alignment/>
    </xf>
    <xf numFmtId="172" fontId="14" fillId="0" borderId="51" xfId="0" applyNumberFormat="1" applyFont="1" applyBorder="1" applyAlignment="1">
      <alignment horizontal="center"/>
    </xf>
    <xf numFmtId="1" fontId="14" fillId="0" borderId="50" xfId="0" applyNumberFormat="1" applyFont="1" applyFill="1" applyBorder="1" applyAlignment="1">
      <alignment horizontal="center"/>
    </xf>
    <xf numFmtId="182" fontId="14" fillId="0" borderId="5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182" fontId="14" fillId="0" borderId="6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182" fontId="14" fillId="0" borderId="28" xfId="0" applyNumberFormat="1" applyFont="1" applyBorder="1" applyAlignment="1">
      <alignment/>
    </xf>
    <xf numFmtId="182" fontId="14" fillId="0" borderId="29" xfId="0" applyNumberFormat="1" applyFont="1" applyBorder="1" applyAlignment="1">
      <alignment/>
    </xf>
    <xf numFmtId="0" fontId="14" fillId="0" borderId="55" xfId="0" applyFont="1" applyBorder="1" applyAlignment="1">
      <alignment/>
    </xf>
    <xf numFmtId="172" fontId="14" fillId="0" borderId="56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82" fontId="13" fillId="0" borderId="69" xfId="0" applyNumberFormat="1" applyFont="1" applyBorder="1" applyAlignment="1">
      <alignment/>
    </xf>
    <xf numFmtId="175" fontId="13" fillId="0" borderId="9" xfId="0" applyNumberFormat="1" applyFont="1" applyBorder="1" applyAlignment="1">
      <alignment/>
    </xf>
    <xf numFmtId="1" fontId="13" fillId="0" borderId="30" xfId="0" applyNumberFormat="1" applyFon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" fontId="13" fillId="0" borderId="42" xfId="0" applyNumberFormat="1" applyFont="1" applyFill="1" applyBorder="1" applyAlignment="1">
      <alignment horizontal="right"/>
    </xf>
    <xf numFmtId="1" fontId="13" fillId="0" borderId="43" xfId="0" applyNumberFormat="1" applyFont="1" applyFill="1" applyBorder="1" applyAlignment="1">
      <alignment horizontal="right"/>
    </xf>
    <xf numFmtId="182" fontId="13" fillId="0" borderId="36" xfId="0" applyNumberFormat="1" applyFont="1" applyFill="1" applyBorder="1" applyAlignment="1">
      <alignment/>
    </xf>
    <xf numFmtId="0" fontId="14" fillId="0" borderId="70" xfId="0" applyFont="1" applyFill="1" applyBorder="1" applyAlignment="1">
      <alignment/>
    </xf>
    <xf numFmtId="172" fontId="14" fillId="0" borderId="4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82" fontId="14" fillId="0" borderId="43" xfId="0" applyNumberFormat="1" applyFont="1" applyBorder="1" applyAlignment="1">
      <alignment/>
    </xf>
    <xf numFmtId="1" fontId="14" fillId="0" borderId="44" xfId="0" applyNumberFormat="1" applyFont="1" applyBorder="1" applyAlignment="1">
      <alignment horizontal="right"/>
    </xf>
    <xf numFmtId="1" fontId="14" fillId="0" borderId="46" xfId="0" applyNumberFormat="1" applyFont="1" applyFill="1" applyBorder="1" applyAlignment="1">
      <alignment/>
    </xf>
    <xf numFmtId="1" fontId="14" fillId="0" borderId="44" xfId="0" applyNumberFormat="1" applyFont="1" applyFill="1" applyBorder="1" applyAlignment="1">
      <alignment/>
    </xf>
    <xf numFmtId="172" fontId="14" fillId="0" borderId="71" xfId="0" applyNumberFormat="1" applyFont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13" fillId="0" borderId="30" xfId="0" applyFont="1" applyBorder="1" applyAlignment="1">
      <alignment/>
    </xf>
    <xf numFmtId="1" fontId="13" fillId="2" borderId="9" xfId="0" applyNumberFormat="1" applyFont="1" applyFill="1" applyBorder="1" applyAlignment="1">
      <alignment/>
    </xf>
    <xf numFmtId="175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/>
    </xf>
    <xf numFmtId="182" fontId="13" fillId="0" borderId="23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72" xfId="0" applyNumberFormat="1" applyFont="1" applyFill="1" applyBorder="1" applyAlignment="1">
      <alignment horizontal="right"/>
    </xf>
    <xf numFmtId="182" fontId="13" fillId="0" borderId="30" xfId="0" applyNumberFormat="1" applyFont="1" applyFill="1" applyBorder="1" applyAlignment="1">
      <alignment/>
    </xf>
    <xf numFmtId="1" fontId="13" fillId="0" borderId="26" xfId="0" applyNumberFormat="1" applyFont="1" applyBorder="1" applyAlignment="1">
      <alignment horizontal="center"/>
    </xf>
    <xf numFmtId="172" fontId="13" fillId="0" borderId="3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2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14" fillId="0" borderId="60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73" xfId="0" applyFont="1" applyBorder="1" applyAlignment="1">
      <alignment/>
    </xf>
    <xf numFmtId="0" fontId="13" fillId="0" borderId="7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3" fillId="0" borderId="71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2" fontId="14" fillId="0" borderId="17" xfId="0" applyNumberFormat="1" applyFont="1" applyBorder="1" applyAlignment="1">
      <alignment/>
    </xf>
    <xf numFmtId="172" fontId="14" fillId="0" borderId="45" xfId="0" applyNumberFormat="1" applyFont="1" applyBorder="1" applyAlignment="1">
      <alignment/>
    </xf>
    <xf numFmtId="1" fontId="14" fillId="0" borderId="36" xfId="0" applyNumberFormat="1" applyFont="1" applyBorder="1" applyAlignment="1">
      <alignment/>
    </xf>
    <xf numFmtId="1" fontId="14" fillId="2" borderId="45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0" fontId="14" fillId="2" borderId="17" xfId="0" applyFont="1" applyFill="1" applyBorder="1" applyAlignment="1">
      <alignment/>
    </xf>
    <xf numFmtId="172" fontId="14" fillId="2" borderId="36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172" fontId="14" fillId="2" borderId="37" xfId="0" applyNumberFormat="1" applyFont="1" applyFill="1" applyBorder="1" applyAlignment="1">
      <alignment/>
    </xf>
    <xf numFmtId="172" fontId="14" fillId="0" borderId="53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68" xfId="0" applyNumberFormat="1" applyFont="1" applyBorder="1" applyAlignment="1">
      <alignment/>
    </xf>
    <xf numFmtId="172" fontId="14" fillId="0" borderId="41" xfId="0" applyNumberFormat="1" applyFont="1" applyBorder="1" applyAlignment="1">
      <alignment/>
    </xf>
    <xf numFmtId="1" fontId="14" fillId="2" borderId="43" xfId="0" applyNumberFormat="1" applyFont="1" applyFill="1" applyBorder="1" applyAlignment="1">
      <alignment/>
    </xf>
    <xf numFmtId="0" fontId="14" fillId="2" borderId="28" xfId="0" applyFont="1" applyFill="1" applyBorder="1" applyAlignment="1">
      <alignment/>
    </xf>
    <xf numFmtId="172" fontId="14" fillId="2" borderId="41" xfId="0" applyNumberFormat="1" applyFont="1" applyFill="1" applyBorder="1" applyAlignment="1">
      <alignment/>
    </xf>
    <xf numFmtId="172" fontId="14" fillId="0" borderId="2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2" borderId="9" xfId="0" applyFont="1" applyFill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42" xfId="0" applyFont="1" applyFill="1" applyBorder="1" applyAlignment="1">
      <alignment/>
    </xf>
    <xf numFmtId="1" fontId="14" fillId="2" borderId="46" xfId="0" applyNumberFormat="1" applyFont="1" applyFill="1" applyBorder="1" applyAlignment="1">
      <alignment/>
    </xf>
    <xf numFmtId="172" fontId="14" fillId="2" borderId="47" xfId="0" applyNumberFormat="1" applyFont="1" applyFill="1" applyBorder="1" applyAlignment="1">
      <alignment/>
    </xf>
    <xf numFmtId="172" fontId="13" fillId="0" borderId="9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71" xfId="0" applyFont="1" applyFill="1" applyBorder="1" applyAlignment="1">
      <alignment/>
    </xf>
    <xf numFmtId="1" fontId="14" fillId="0" borderId="47" xfId="0" applyNumberFormat="1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2" xfId="0" applyNumberFormat="1" applyFont="1" applyBorder="1" applyAlignment="1">
      <alignment/>
    </xf>
    <xf numFmtId="0" fontId="14" fillId="0" borderId="7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172" fontId="14" fillId="3" borderId="35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14" fillId="3" borderId="36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72" fontId="13" fillId="0" borderId="5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172" fontId="14" fillId="3" borderId="33" xfId="0" applyNumberFormat="1" applyFont="1" applyFill="1" applyBorder="1" applyAlignment="1">
      <alignment/>
    </xf>
    <xf numFmtId="172" fontId="14" fillId="3" borderId="34" xfId="0" applyNumberFormat="1" applyFont="1" applyFill="1" applyBorder="1" applyAlignment="1">
      <alignment/>
    </xf>
    <xf numFmtId="172" fontId="14" fillId="3" borderId="24" xfId="0" applyNumberFormat="1" applyFont="1" applyFill="1" applyBorder="1" applyAlignment="1">
      <alignment/>
    </xf>
    <xf numFmtId="172" fontId="14" fillId="3" borderId="37" xfId="0" applyNumberFormat="1" applyFont="1" applyFill="1" applyBorder="1" applyAlignment="1">
      <alignment/>
    </xf>
    <xf numFmtId="172" fontId="14" fillId="0" borderId="5" xfId="0" applyNumberFormat="1" applyFont="1" applyFill="1" applyBorder="1" applyAlignment="1">
      <alignment/>
    </xf>
    <xf numFmtId="172" fontId="14" fillId="3" borderId="8" xfId="0" applyNumberFormat="1" applyFont="1" applyFill="1" applyBorder="1" applyAlignment="1">
      <alignment/>
    </xf>
    <xf numFmtId="172" fontId="14" fillId="3" borderId="5" xfId="0" applyNumberFormat="1" applyFont="1" applyFill="1" applyBorder="1" applyAlignment="1">
      <alignment/>
    </xf>
    <xf numFmtId="0" fontId="14" fillId="0" borderId="75" xfId="0" applyFont="1" applyBorder="1" applyAlignment="1">
      <alignment/>
    </xf>
    <xf numFmtId="0" fontId="14" fillId="3" borderId="28" xfId="0" applyFont="1" applyFill="1" applyBorder="1" applyAlignment="1">
      <alignment/>
    </xf>
    <xf numFmtId="172" fontId="14" fillId="3" borderId="41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72" fontId="13" fillId="0" borderId="29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72" fontId="13" fillId="0" borderId="28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3" borderId="39" xfId="0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0" borderId="76" xfId="0" applyFont="1" applyBorder="1" applyAlignment="1">
      <alignment/>
    </xf>
    <xf numFmtId="172" fontId="14" fillId="3" borderId="38" xfId="0" applyNumberFormat="1" applyFont="1" applyFill="1" applyBorder="1" applyAlignment="1">
      <alignment/>
    </xf>
    <xf numFmtId="172" fontId="14" fillId="3" borderId="39" xfId="0" applyNumberFormat="1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3" borderId="43" xfId="0" applyFont="1" applyFill="1" applyBorder="1" applyAlignment="1">
      <alignment/>
    </xf>
    <xf numFmtId="172" fontId="14" fillId="3" borderId="44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172" fontId="13" fillId="3" borderId="2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" fontId="13" fillId="3" borderId="43" xfId="0" applyNumberFormat="1" applyFont="1" applyFill="1" applyBorder="1" applyAlignment="1">
      <alignment/>
    </xf>
    <xf numFmtId="1" fontId="13" fillId="0" borderId="43" xfId="0" applyNumberFormat="1" applyFont="1" applyFill="1" applyBorder="1" applyAlignment="1">
      <alignment/>
    </xf>
    <xf numFmtId="172" fontId="13" fillId="0" borderId="43" xfId="0" applyNumberFormat="1" applyFont="1" applyBorder="1" applyAlignment="1">
      <alignment/>
    </xf>
    <xf numFmtId="0" fontId="13" fillId="0" borderId="69" xfId="0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0" fontId="13" fillId="3" borderId="44" xfId="0" applyFont="1" applyFill="1" applyBorder="1" applyAlignment="1">
      <alignment/>
    </xf>
    <xf numFmtId="172" fontId="13" fillId="3" borderId="65" xfId="0" applyNumberFormat="1" applyFont="1" applyFill="1" applyBorder="1" applyAlignment="1">
      <alignment/>
    </xf>
    <xf numFmtId="172" fontId="13" fillId="0" borderId="25" xfId="0" applyNumberFormat="1" applyFont="1" applyFill="1" applyBorder="1" applyAlignment="1">
      <alignment/>
    </xf>
    <xf numFmtId="0" fontId="14" fillId="3" borderId="22" xfId="0" applyFont="1" applyFill="1" applyBorder="1" applyAlignment="1">
      <alignment/>
    </xf>
    <xf numFmtId="172" fontId="14" fillId="3" borderId="23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172" fontId="14" fillId="3" borderId="47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43" xfId="0" applyNumberFormat="1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172" fontId="14" fillId="3" borderId="19" xfId="0" applyNumberFormat="1" applyFont="1" applyFill="1" applyBorder="1" applyAlignment="1">
      <alignment/>
    </xf>
    <xf numFmtId="172" fontId="14" fillId="3" borderId="1" xfId="0" applyNumberFormat="1" applyFont="1" applyFill="1" applyBorder="1" applyAlignment="1">
      <alignment/>
    </xf>
    <xf numFmtId="172" fontId="14" fillId="3" borderId="9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 horizontal="right"/>
    </xf>
    <xf numFmtId="0" fontId="13" fillId="0" borderId="7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72" fontId="13" fillId="0" borderId="23" xfId="0" applyNumberFormat="1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21" xfId="0" applyFont="1" applyBorder="1" applyAlignment="1">
      <alignment/>
    </xf>
    <xf numFmtId="0" fontId="13" fillId="3" borderId="22" xfId="0" applyFont="1" applyFill="1" applyBorder="1" applyAlignment="1">
      <alignment/>
    </xf>
    <xf numFmtId="172" fontId="13" fillId="3" borderId="72" xfId="0" applyNumberFormat="1" applyFont="1" applyFill="1" applyBorder="1" applyAlignment="1">
      <alignment/>
    </xf>
    <xf numFmtId="172" fontId="13" fillId="0" borderId="21" xfId="0" applyNumberFormat="1" applyFont="1" applyBorder="1" applyAlignment="1">
      <alignment/>
    </xf>
    <xf numFmtId="1" fontId="14" fillId="2" borderId="64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72" fontId="13" fillId="0" borderId="1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/>
    </xf>
    <xf numFmtId="1" fontId="14" fillId="0" borderId="9" xfId="0" applyNumberFormat="1" applyFont="1" applyBorder="1" applyAlignment="1">
      <alignment/>
    </xf>
    <xf numFmtId="172" fontId="14" fillId="0" borderId="69" xfId="0" applyNumberFormat="1" applyFont="1" applyBorder="1" applyAlignment="1">
      <alignment/>
    </xf>
    <xf numFmtId="1" fontId="14" fillId="0" borderId="50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/>
    </xf>
    <xf numFmtId="0" fontId="15" fillId="0" borderId="50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5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9" xfId="0" applyFont="1" applyBorder="1" applyAlignment="1">
      <alignment/>
    </xf>
    <xf numFmtId="0" fontId="14" fillId="4" borderId="5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0" fontId="15" fillId="0" borderId="45" xfId="0" applyFont="1" applyBorder="1" applyAlignment="1">
      <alignment/>
    </xf>
    <xf numFmtId="172" fontId="15" fillId="0" borderId="37" xfId="0" applyNumberFormat="1" applyFont="1" applyBorder="1" applyAlignment="1">
      <alignment/>
    </xf>
    <xf numFmtId="0" fontId="15" fillId="0" borderId="53" xfId="0" applyFont="1" applyFill="1" applyBorder="1" applyAlignment="1">
      <alignment/>
    </xf>
    <xf numFmtId="1" fontId="15" fillId="0" borderId="53" xfId="0" applyNumberFormat="1" applyFont="1" applyBorder="1" applyAlignment="1">
      <alignment/>
    </xf>
    <xf numFmtId="0" fontId="15" fillId="0" borderId="68" xfId="0" applyFont="1" applyBorder="1" applyAlignment="1">
      <alignment/>
    </xf>
    <xf numFmtId="172" fontId="15" fillId="0" borderId="4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2" fontId="15" fillId="0" borderId="24" xfId="0" applyNumberFormat="1" applyFont="1" applyBorder="1" applyAlignment="1">
      <alignment/>
    </xf>
    <xf numFmtId="172" fontId="15" fillId="0" borderId="7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172" fontId="15" fillId="0" borderId="50" xfId="0" applyNumberFormat="1" applyFont="1" applyBorder="1" applyAlignment="1">
      <alignment/>
    </xf>
    <xf numFmtId="172" fontId="15" fillId="0" borderId="34" xfId="0" applyNumberFormat="1" applyFont="1" applyBorder="1" applyAlignment="1">
      <alignment/>
    </xf>
    <xf numFmtId="172" fontId="15" fillId="0" borderId="35" xfId="0" applyNumberFormat="1" applyFont="1" applyBorder="1" applyAlignment="1">
      <alignment/>
    </xf>
    <xf numFmtId="172" fontId="15" fillId="0" borderId="53" xfId="0" applyNumberFormat="1" applyFont="1" applyBorder="1" applyAlignment="1">
      <alignment/>
    </xf>
    <xf numFmtId="172" fontId="15" fillId="0" borderId="68" xfId="0" applyNumberFormat="1" applyFont="1" applyBorder="1" applyAlignment="1">
      <alignment/>
    </xf>
    <xf numFmtId="172" fontId="15" fillId="0" borderId="28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14" fillId="3" borderId="39" xfId="0" applyNumberFormat="1" applyFont="1" applyFill="1" applyBorder="1" applyAlignment="1">
      <alignment/>
    </xf>
    <xf numFmtId="1" fontId="13" fillId="3" borderId="22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" fontId="13" fillId="0" borderId="46" xfId="0" applyNumberFormat="1" applyFont="1" applyFill="1" applyBorder="1" applyAlignment="1">
      <alignment horizontal="right"/>
    </xf>
    <xf numFmtId="182" fontId="13" fillId="0" borderId="47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1" fontId="14" fillId="0" borderId="45" xfId="0" applyNumberFormat="1" applyFont="1" applyFill="1" applyBorder="1" applyAlignment="1">
      <alignment/>
    </xf>
    <xf numFmtId="182" fontId="14" fillId="0" borderId="53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82" fontId="14" fillId="0" borderId="5" xfId="0" applyNumberFormat="1" applyFont="1" applyFill="1" applyBorder="1" applyAlignment="1">
      <alignment/>
    </xf>
    <xf numFmtId="182" fontId="14" fillId="0" borderId="7" xfId="0" applyNumberFormat="1" applyFont="1" applyFill="1" applyBorder="1" applyAlignment="1">
      <alignment/>
    </xf>
    <xf numFmtId="172" fontId="14" fillId="0" borderId="7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172" fontId="14" fillId="0" borderId="52" xfId="0" applyNumberFormat="1" applyFont="1" applyFill="1" applyBorder="1" applyAlignment="1">
      <alignment/>
    </xf>
    <xf numFmtId="1" fontId="15" fillId="0" borderId="5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172" fontId="15" fillId="0" borderId="53" xfId="0" applyNumberFormat="1" applyFont="1" applyFill="1" applyBorder="1" applyAlignment="1">
      <alignment/>
    </xf>
    <xf numFmtId="172" fontId="15" fillId="0" borderId="5" xfId="0" applyNumberFormat="1" applyFont="1" applyFill="1" applyBorder="1" applyAlignment="1">
      <alignment/>
    </xf>
    <xf numFmtId="172" fontId="15" fillId="0" borderId="37" xfId="0" applyNumberFormat="1" applyFont="1" applyFill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72" fontId="14" fillId="0" borderId="8" xfId="0" applyNumberFormat="1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" fontId="13" fillId="2" borderId="60" xfId="0" applyNumberFormat="1" applyFont="1" applyFill="1" applyBorder="1" applyAlignment="1">
      <alignment/>
    </xf>
    <xf numFmtId="1" fontId="13" fillId="2" borderId="61" xfId="0" applyNumberFormat="1" applyFont="1" applyFill="1" applyBorder="1" applyAlignment="1">
      <alignment/>
    </xf>
    <xf numFmtId="0" fontId="13" fillId="2" borderId="52" xfId="0" applyFont="1" applyFill="1" applyBorder="1" applyAlignment="1">
      <alignment horizontal="right"/>
    </xf>
    <xf numFmtId="172" fontId="13" fillId="2" borderId="61" xfId="0" applyNumberFormat="1" applyFont="1" applyFill="1" applyBorder="1" applyAlignment="1">
      <alignment/>
    </xf>
    <xf numFmtId="1" fontId="13" fillId="2" borderId="15" xfId="0" applyNumberFormat="1" applyFont="1" applyFill="1" applyBorder="1" applyAlignment="1">
      <alignment/>
    </xf>
    <xf numFmtId="0" fontId="13" fillId="2" borderId="59" xfId="0" applyFont="1" applyFill="1" applyBorder="1" applyAlignment="1">
      <alignment horizontal="right"/>
    </xf>
    <xf numFmtId="172" fontId="13" fillId="2" borderId="58" xfId="0" applyNumberFormat="1" applyFont="1" applyFill="1" applyBorder="1" applyAlignment="1">
      <alignment/>
    </xf>
    <xf numFmtId="1" fontId="13" fillId="2" borderId="73" xfId="0" applyNumberFormat="1" applyFont="1" applyFill="1" applyBorder="1" applyAlignment="1">
      <alignment/>
    </xf>
    <xf numFmtId="1" fontId="13" fillId="2" borderId="64" xfId="0" applyNumberFormat="1" applyFont="1" applyFill="1" applyBorder="1" applyAlignment="1">
      <alignment/>
    </xf>
    <xf numFmtId="0" fontId="13" fillId="2" borderId="63" xfId="0" applyFont="1" applyFill="1" applyBorder="1" applyAlignment="1">
      <alignment horizontal="right"/>
    </xf>
    <xf numFmtId="172" fontId="13" fillId="2" borderId="64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right"/>
    </xf>
    <xf numFmtId="172" fontId="13" fillId="2" borderId="65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right"/>
    </xf>
    <xf numFmtId="172" fontId="13" fillId="2" borderId="69" xfId="0" applyNumberFormat="1" applyFont="1" applyFill="1" applyBorder="1" applyAlignment="1">
      <alignment/>
    </xf>
    <xf numFmtId="1" fontId="13" fillId="2" borderId="19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right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0</xdr:colOff>
      <xdr:row>32</xdr:row>
      <xdr:rowOff>152400</xdr:rowOff>
    </xdr:from>
    <xdr:ext cx="123825" cy="228600"/>
    <xdr:sp>
      <xdr:nvSpPr>
        <xdr:cNvPr id="1" name="TextBox 559"/>
        <xdr:cNvSpPr txBox="1">
          <a:spLocks noChangeArrowheads="1"/>
        </xdr:cNvSpPr>
      </xdr:nvSpPr>
      <xdr:spPr>
        <a:xfrm>
          <a:off x="101165025" y="8324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view="pageBreakPreview" zoomScale="70" zoomScaleNormal="90" zoomScaleSheetLayoutView="70" workbookViewId="0" topLeftCell="EG4">
      <selection activeCell="FN30" sqref="FN30"/>
    </sheetView>
  </sheetViews>
  <sheetFormatPr defaultColWidth="9.00390625" defaultRowHeight="12.75"/>
  <cols>
    <col min="1" max="1" width="32.25390625" style="11" customWidth="1"/>
    <col min="2" max="2" width="13.25390625" style="11" customWidth="1"/>
    <col min="3" max="3" width="11.25390625" style="11" customWidth="1"/>
    <col min="4" max="4" width="13.125" style="11" customWidth="1"/>
    <col min="5" max="5" width="12.75390625" style="11" customWidth="1"/>
    <col min="6" max="6" width="12.25390625" style="11" customWidth="1"/>
    <col min="7" max="7" width="11.125" style="11" customWidth="1"/>
    <col min="8" max="8" width="8.375" style="11" customWidth="1"/>
    <col min="9" max="9" width="14.125" style="11" customWidth="1"/>
    <col min="10" max="10" width="10.25390625" style="11" customWidth="1"/>
    <col min="11" max="11" width="12.375" style="11" customWidth="1"/>
    <col min="12" max="12" width="10.375" style="11" customWidth="1"/>
    <col min="13" max="13" width="12.25390625" style="11" customWidth="1"/>
    <col min="14" max="14" width="8.625" style="11" customWidth="1"/>
    <col min="15" max="15" width="12.625" style="11" customWidth="1"/>
    <col min="16" max="16" width="10.25390625" style="11" customWidth="1"/>
    <col min="17" max="17" width="12.00390625" style="11" customWidth="1"/>
    <col min="18" max="18" width="22.625" style="11" customWidth="1"/>
    <col min="19" max="19" width="11.375" style="11" hidden="1" customWidth="1"/>
    <col min="20" max="20" width="11.75390625" style="11" hidden="1" customWidth="1"/>
    <col min="21" max="21" width="10.625" style="11" hidden="1" customWidth="1"/>
    <col min="22" max="22" width="9.00390625" style="11" hidden="1" customWidth="1"/>
    <col min="23" max="23" width="10.00390625" style="11" hidden="1" customWidth="1"/>
    <col min="24" max="24" width="8.75390625" style="11" hidden="1" customWidth="1"/>
    <col min="25" max="25" width="8.625" style="11" hidden="1" customWidth="1"/>
    <col min="26" max="26" width="9.25390625" style="11" hidden="1" customWidth="1"/>
    <col min="27" max="27" width="11.625" style="11" hidden="1" customWidth="1"/>
    <col min="28" max="28" width="9.25390625" style="11" hidden="1" customWidth="1"/>
    <col min="29" max="29" width="11.125" style="11" hidden="1" customWidth="1"/>
    <col min="30" max="30" width="11.00390625" style="11" hidden="1" customWidth="1"/>
    <col min="31" max="31" width="8.75390625" style="11" hidden="1" customWidth="1"/>
    <col min="32" max="32" width="11.75390625" style="11" hidden="1" customWidth="1"/>
    <col min="33" max="33" width="11.25390625" style="11" hidden="1" customWidth="1"/>
    <col min="34" max="34" width="10.125" style="11" hidden="1" customWidth="1"/>
    <col min="35" max="35" width="11.25390625" style="136" customWidth="1"/>
    <col min="36" max="36" width="11.625" style="136" customWidth="1"/>
    <col min="37" max="37" width="11.00390625" style="136" customWidth="1"/>
    <col min="38" max="39" width="12.625" style="136" customWidth="1"/>
    <col min="40" max="41" width="10.125" style="136" customWidth="1"/>
    <col min="42" max="42" width="11.625" style="136" customWidth="1"/>
    <col min="43" max="44" width="12.375" style="146" customWidth="1"/>
    <col min="45" max="45" width="10.125" style="136" customWidth="1"/>
    <col min="46" max="46" width="9.375" style="136" customWidth="1"/>
    <col min="47" max="47" width="9.375" style="11" customWidth="1"/>
    <col min="48" max="48" width="8.75390625" style="11" customWidth="1"/>
    <col min="49" max="49" width="7.75390625" style="11" customWidth="1"/>
    <col min="50" max="50" width="13.125" style="11" customWidth="1"/>
    <col min="51" max="51" width="25.125" style="11" customWidth="1"/>
    <col min="52" max="52" width="15.75390625" style="11" customWidth="1"/>
    <col min="53" max="53" width="10.625" style="11" customWidth="1"/>
    <col min="54" max="54" width="10.00390625" style="11" customWidth="1"/>
    <col min="55" max="55" width="11.00390625" style="11" customWidth="1"/>
    <col min="56" max="56" width="11.25390625" style="136" customWidth="1"/>
    <col min="57" max="57" width="12.75390625" style="136" customWidth="1"/>
    <col min="58" max="58" width="10.625" style="136" customWidth="1"/>
    <col min="59" max="59" width="11.375" style="136" customWidth="1"/>
    <col min="60" max="60" width="10.375" style="11" customWidth="1"/>
    <col min="61" max="61" width="12.375" style="11" customWidth="1"/>
    <col min="62" max="62" width="11.25390625" style="11" customWidth="1"/>
    <col min="63" max="63" width="10.125" style="11" customWidth="1"/>
    <col min="64" max="64" width="12.00390625" style="11" customWidth="1"/>
    <col min="65" max="65" width="13.125" style="11" customWidth="1"/>
    <col min="66" max="66" width="13.375" style="11" customWidth="1"/>
    <col min="67" max="67" width="13.625" style="11" customWidth="1"/>
    <col min="68" max="68" width="24.75390625" style="11" customWidth="1"/>
    <col min="69" max="69" width="7.125" style="136" customWidth="1"/>
    <col min="70" max="70" width="8.625" style="136" customWidth="1"/>
    <col min="71" max="71" width="8.375" style="136" customWidth="1"/>
    <col min="72" max="72" width="10.375" style="136" customWidth="1"/>
    <col min="73" max="73" width="9.625" style="11" customWidth="1"/>
    <col min="74" max="74" width="9.375" style="11" customWidth="1"/>
    <col min="75" max="75" width="8.75390625" style="11" customWidth="1"/>
    <col min="76" max="76" width="12.375" style="11" customWidth="1"/>
    <col min="77" max="78" width="9.625" style="11" customWidth="1"/>
    <col min="79" max="79" width="10.00390625" style="11" customWidth="1"/>
    <col min="80" max="80" width="9.00390625" style="11" customWidth="1"/>
    <col min="81" max="81" width="7.875" style="11" customWidth="1"/>
    <col min="82" max="82" width="8.375" style="11" customWidth="1"/>
    <col min="83" max="83" width="8.625" style="11" customWidth="1"/>
    <col min="84" max="84" width="11.875" style="11" customWidth="1"/>
    <col min="85" max="85" width="9.625" style="11" hidden="1" customWidth="1"/>
    <col min="86" max="86" width="11.375" style="11" hidden="1" customWidth="1"/>
    <col min="87" max="87" width="10.75390625" style="11" hidden="1" customWidth="1"/>
    <col min="88" max="88" width="7.125" style="11" hidden="1" customWidth="1"/>
    <col min="89" max="89" width="9.125" style="11" hidden="1" customWidth="1"/>
    <col min="90" max="90" width="7.875" style="11" hidden="1" customWidth="1"/>
    <col min="91" max="91" width="10.125" style="11" hidden="1" customWidth="1"/>
    <col min="92" max="95" width="9.875" style="11" hidden="1" customWidth="1"/>
    <col min="96" max="96" width="10.875" style="136" customWidth="1"/>
    <col min="97" max="97" width="10.125" style="136" customWidth="1"/>
    <col min="98" max="98" width="8.625" style="136" customWidth="1"/>
    <col min="99" max="99" width="11.25390625" style="136" customWidth="1"/>
    <col min="100" max="100" width="14.25390625" style="11" customWidth="1"/>
    <col min="101" max="101" width="13.625" style="11" customWidth="1"/>
    <col min="102" max="102" width="14.375" style="11" customWidth="1"/>
    <col min="103" max="103" width="9.125" style="11" customWidth="1"/>
    <col min="104" max="104" width="21.25390625" style="11" customWidth="1"/>
    <col min="105" max="105" width="13.75390625" style="11" customWidth="1"/>
    <col min="106" max="106" width="11.75390625" style="11" customWidth="1"/>
    <col min="107" max="107" width="5.375" style="11" customWidth="1"/>
    <col min="108" max="108" width="6.625" style="11" customWidth="1"/>
    <col min="109" max="109" width="12.25390625" style="11" customWidth="1"/>
    <col min="110" max="110" width="9.875" style="11" customWidth="1"/>
    <col min="111" max="111" width="10.75390625" style="11" customWidth="1"/>
    <col min="112" max="112" width="9.625" style="11" customWidth="1"/>
    <col min="113" max="114" width="11.00390625" style="11" customWidth="1"/>
    <col min="115" max="115" width="11.625" style="11" customWidth="1"/>
    <col min="116" max="116" width="14.75390625" style="11" customWidth="1"/>
    <col min="117" max="117" width="12.125" style="11" customWidth="1"/>
    <col min="118" max="118" width="8.625" style="11" customWidth="1"/>
    <col min="119" max="119" width="8.875" style="11" customWidth="1"/>
    <col min="120" max="120" width="11.625" style="11" customWidth="1"/>
    <col min="121" max="121" width="11.75390625" style="11" customWidth="1"/>
    <col min="122" max="122" width="8.875" style="11" customWidth="1"/>
    <col min="123" max="123" width="9.625" style="11" customWidth="1"/>
    <col min="124" max="124" width="9.75390625" style="11" hidden="1" customWidth="1"/>
    <col min="125" max="125" width="8.25390625" style="11" hidden="1" customWidth="1"/>
    <col min="126" max="126" width="7.625" style="11" hidden="1" customWidth="1"/>
    <col min="127" max="127" width="8.00390625" style="11" hidden="1" customWidth="1"/>
    <col min="128" max="128" width="14.25390625" style="11" customWidth="1"/>
    <col min="129" max="129" width="16.00390625" style="11" customWidth="1"/>
    <col min="130" max="130" width="13.00390625" style="11" customWidth="1"/>
    <col min="131" max="131" width="7.625" style="11" customWidth="1"/>
    <col min="132" max="132" width="37.125" style="11" customWidth="1"/>
    <col min="133" max="133" width="14.75390625" style="1" customWidth="1"/>
    <col min="134" max="134" width="15.625" style="1" customWidth="1"/>
    <col min="135" max="135" width="12.625" style="1" customWidth="1"/>
    <col min="136" max="136" width="10.625" style="1" customWidth="1"/>
    <col min="137" max="137" width="26.375" style="1" customWidth="1"/>
    <col min="138" max="138" width="35.125" style="11" customWidth="1"/>
    <col min="139" max="139" width="10.25390625" style="11" hidden="1" customWidth="1"/>
    <col min="140" max="140" width="11.00390625" style="11" hidden="1" customWidth="1"/>
    <col min="141" max="141" width="11.125" style="11" hidden="1" customWidth="1"/>
    <col min="142" max="142" width="10.25390625" style="11" hidden="1" customWidth="1"/>
    <col min="143" max="143" width="10.00390625" style="11" hidden="1" customWidth="1"/>
    <col min="144" max="144" width="11.125" style="11" hidden="1" customWidth="1"/>
    <col min="145" max="145" width="10.875" style="11" hidden="1" customWidth="1"/>
    <col min="146" max="146" width="8.375" style="11" hidden="1" customWidth="1"/>
    <col min="147" max="147" width="29.75390625" style="11" hidden="1" customWidth="1"/>
    <col min="148" max="148" width="42.125" style="11" hidden="1" customWidth="1"/>
    <col min="149" max="149" width="12.00390625" style="11" hidden="1" customWidth="1"/>
    <col min="150" max="150" width="10.25390625" style="11" hidden="1" customWidth="1"/>
    <col min="151" max="151" width="0.2421875" style="11" hidden="1" customWidth="1"/>
    <col min="152" max="152" width="10.625" style="11" hidden="1" customWidth="1"/>
    <col min="153" max="153" width="12.00390625" style="11" hidden="1" customWidth="1"/>
    <col min="154" max="154" width="7.875" style="11" customWidth="1"/>
    <col min="155" max="155" width="9.00390625" style="11" customWidth="1"/>
    <col min="156" max="156" width="9.25390625" style="11" customWidth="1"/>
    <col min="157" max="157" width="18.875" style="11" hidden="1" customWidth="1"/>
    <col min="158" max="158" width="12.125" style="11" customWidth="1"/>
    <col min="159" max="159" width="16.00390625" style="11" hidden="1" customWidth="1"/>
    <col min="160" max="160" width="14.875" style="11" hidden="1" customWidth="1"/>
    <col min="161" max="161" width="15.125" style="11" hidden="1" customWidth="1"/>
    <col min="162" max="162" width="21.25390625" style="11" hidden="1" customWidth="1"/>
    <col min="163" max="163" width="0.12890625" style="11" hidden="1" customWidth="1"/>
    <col min="164" max="165" width="7.625" style="11" customWidth="1"/>
    <col min="166" max="166" width="9.00390625" style="11" customWidth="1"/>
    <col min="167" max="167" width="10.875" style="11" customWidth="1"/>
    <col min="168" max="168" width="23.25390625" style="11" hidden="1" customWidth="1"/>
    <col min="169" max="169" width="12.875" style="11" customWidth="1"/>
    <col min="170" max="170" width="11.375" style="11" customWidth="1"/>
    <col min="171" max="171" width="12.125" style="11" customWidth="1"/>
    <col min="172" max="172" width="12.625" style="11" customWidth="1"/>
    <col min="173" max="173" width="8.00390625" style="11" customWidth="1"/>
    <col min="174" max="174" width="9.00390625" style="11" customWidth="1"/>
    <col min="175" max="175" width="7.25390625" style="11" customWidth="1"/>
    <col min="176" max="176" width="10.625" style="11" customWidth="1"/>
    <col min="177" max="177" width="12.875" style="11" customWidth="1"/>
    <col min="178" max="178" width="11.625" style="11" customWidth="1"/>
    <col min="179" max="179" width="13.875" style="11" customWidth="1"/>
    <col min="180" max="180" width="10.75390625" style="11" customWidth="1"/>
    <col min="181" max="181" width="9.875" style="11" hidden="1" customWidth="1"/>
    <col min="182" max="182" width="9.00390625" style="11" hidden="1" customWidth="1"/>
    <col min="183" max="183" width="12.625" style="11" hidden="1" customWidth="1"/>
    <col min="184" max="184" width="10.125" style="11" hidden="1" customWidth="1"/>
    <col min="185" max="186" width="10.00390625" style="11" hidden="1" customWidth="1"/>
    <col min="187" max="187" width="9.375" style="11" hidden="1" customWidth="1"/>
    <col min="188" max="188" width="12.625" style="11" hidden="1" customWidth="1"/>
    <col min="189" max="189" width="25.00390625" style="11" hidden="1" customWidth="1"/>
    <col min="190" max="190" width="11.625" style="11" customWidth="1"/>
    <col min="191" max="191" width="12.875" style="11" customWidth="1"/>
    <col min="192" max="192" width="13.00390625" style="11" customWidth="1"/>
    <col min="193" max="193" width="11.125" style="11" customWidth="1"/>
    <col min="194" max="194" width="8.375" style="11" hidden="1" customWidth="1"/>
    <col min="195" max="195" width="11.25390625" style="11" hidden="1" customWidth="1"/>
    <col min="196" max="196" width="10.00390625" style="11" hidden="1" customWidth="1"/>
    <col min="197" max="197" width="10.25390625" style="11" hidden="1" customWidth="1"/>
    <col min="198" max="198" width="9.75390625" style="11" hidden="1" customWidth="1"/>
    <col min="199" max="202" width="9.75390625" style="1" customWidth="1"/>
    <col min="203" max="214" width="9.75390625" style="1" hidden="1" customWidth="1"/>
    <col min="215" max="215" width="12.00390625" style="1" customWidth="1"/>
    <col min="216" max="216" width="14.125" style="1" customWidth="1"/>
    <col min="217" max="217" width="12.375" style="1" customWidth="1"/>
    <col min="218" max="218" width="12.00390625" style="1" customWidth="1"/>
    <col min="219" max="219" width="26.00390625" style="1" customWidth="1"/>
    <col min="220" max="220" width="11.625" style="1" hidden="1" customWidth="1"/>
    <col min="221" max="221" width="10.625" style="1" hidden="1" customWidth="1"/>
    <col min="222" max="222" width="10.25390625" style="1" hidden="1" customWidth="1"/>
    <col min="223" max="223" width="12.375" style="1" hidden="1" customWidth="1"/>
    <col min="224" max="227" width="0" style="1" hidden="1" customWidth="1"/>
    <col min="228" max="228" width="11.25390625" style="1" hidden="1" customWidth="1"/>
    <col min="229" max="229" width="10.00390625" style="1" hidden="1" customWidth="1"/>
    <col min="230" max="230" width="10.25390625" style="1" hidden="1" customWidth="1"/>
    <col min="231" max="231" width="9.75390625" style="1" hidden="1" customWidth="1"/>
    <col min="232" max="235" width="0" style="1" hidden="1" customWidth="1"/>
    <col min="236" max="247" width="9.75390625" style="1" hidden="1" customWidth="1"/>
    <col min="248" max="252" width="0" style="1" hidden="1" customWidth="1"/>
    <col min="253" max="253" width="11.625" style="1" hidden="1" customWidth="1"/>
    <col min="254" max="254" width="10.625" style="1" hidden="1" customWidth="1"/>
    <col min="255" max="16384" width="10.25390625" style="1" hidden="1" customWidth="1"/>
  </cols>
  <sheetData>
    <row r="1" spans="1:2" ht="21" customHeight="1">
      <c r="A1" s="11" t="s">
        <v>36</v>
      </c>
      <c r="B1" s="4"/>
    </row>
    <row r="2" spans="1:223" ht="23.25">
      <c r="A2" s="675" t="s">
        <v>121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20"/>
      <c r="S2" s="20"/>
      <c r="T2" s="20"/>
      <c r="U2" s="20"/>
      <c r="V2" s="20"/>
      <c r="AV2" s="1"/>
      <c r="EC2" s="96"/>
      <c r="EH2" s="124" t="s">
        <v>71</v>
      </c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H2" s="10"/>
      <c r="HL2" s="17"/>
      <c r="HM2" s="17"/>
      <c r="HN2" s="10"/>
      <c r="HO2" s="18"/>
    </row>
    <row r="3" spans="1:158" ht="23.25">
      <c r="A3" s="23"/>
      <c r="B3" s="31"/>
      <c r="C3" s="31"/>
      <c r="D3" s="5"/>
      <c r="E3" s="4"/>
      <c r="F3" s="5"/>
      <c r="G3" s="4"/>
      <c r="AV3" s="1"/>
      <c r="EH3" s="125" t="s">
        <v>122</v>
      </c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</row>
    <row r="4" spans="1:190" ht="25.5" customHeight="1" thickBot="1">
      <c r="A4" s="37"/>
      <c r="B4" s="676" t="s">
        <v>120</v>
      </c>
      <c r="C4" s="676"/>
      <c r="D4" s="676"/>
      <c r="E4" s="676"/>
      <c r="F4" s="35"/>
      <c r="G4" s="35"/>
      <c r="Q4" s="11" t="s">
        <v>34</v>
      </c>
      <c r="AV4" s="1"/>
      <c r="DX4" s="32"/>
      <c r="DY4" s="32"/>
      <c r="DZ4" s="32"/>
      <c r="EA4" s="32"/>
      <c r="EC4" s="82"/>
      <c r="ED4" s="82"/>
      <c r="EE4" s="82"/>
      <c r="EF4" s="82"/>
      <c r="EG4" s="82"/>
      <c r="EH4" s="683" t="s">
        <v>123</v>
      </c>
      <c r="EI4" s="683"/>
      <c r="EJ4" s="683"/>
      <c r="EK4" s="683"/>
      <c r="EL4" s="683"/>
      <c r="EM4" s="683"/>
      <c r="EN4" s="683"/>
      <c r="EO4" s="683"/>
      <c r="EP4" s="683"/>
      <c r="GH4" s="12"/>
    </row>
    <row r="5" spans="1:227" s="56" customFormat="1" ht="17.25" customHeight="1">
      <c r="A5" s="637" t="s">
        <v>79</v>
      </c>
      <c r="B5" s="639" t="s">
        <v>81</v>
      </c>
      <c r="C5" s="640"/>
      <c r="D5" s="640"/>
      <c r="E5" s="641"/>
      <c r="F5" s="639" t="s">
        <v>89</v>
      </c>
      <c r="G5" s="640"/>
      <c r="H5" s="640"/>
      <c r="I5" s="641"/>
      <c r="J5" s="639" t="s">
        <v>90</v>
      </c>
      <c r="K5" s="640"/>
      <c r="L5" s="640"/>
      <c r="M5" s="641"/>
      <c r="N5" s="639" t="s">
        <v>91</v>
      </c>
      <c r="O5" s="640"/>
      <c r="P5" s="640"/>
      <c r="Q5" s="641"/>
      <c r="R5" s="637" t="s">
        <v>79</v>
      </c>
      <c r="S5" s="749" t="s">
        <v>78</v>
      </c>
      <c r="T5" s="750"/>
      <c r="U5" s="750"/>
      <c r="V5" s="751"/>
      <c r="W5" s="640" t="s">
        <v>39</v>
      </c>
      <c r="X5" s="640"/>
      <c r="Y5" s="640"/>
      <c r="Z5" s="641"/>
      <c r="AA5" s="639" t="s">
        <v>27</v>
      </c>
      <c r="AB5" s="640"/>
      <c r="AC5" s="640"/>
      <c r="AD5" s="641"/>
      <c r="AE5" s="639" t="s">
        <v>67</v>
      </c>
      <c r="AF5" s="640"/>
      <c r="AG5" s="640"/>
      <c r="AH5" s="641"/>
      <c r="AI5" s="677" t="s">
        <v>93</v>
      </c>
      <c r="AJ5" s="678"/>
      <c r="AK5" s="678"/>
      <c r="AL5" s="679"/>
      <c r="AM5" s="677" t="s">
        <v>94</v>
      </c>
      <c r="AN5" s="678"/>
      <c r="AO5" s="678"/>
      <c r="AP5" s="679"/>
      <c r="AQ5" s="677" t="s">
        <v>95</v>
      </c>
      <c r="AR5" s="678"/>
      <c r="AS5" s="678"/>
      <c r="AT5" s="679"/>
      <c r="AU5" s="647" t="s">
        <v>113</v>
      </c>
      <c r="AV5" s="648"/>
      <c r="AW5" s="648"/>
      <c r="AX5" s="649"/>
      <c r="AY5" s="660" t="s">
        <v>79</v>
      </c>
      <c r="AZ5" s="647" t="s">
        <v>109</v>
      </c>
      <c r="BA5" s="648"/>
      <c r="BB5" s="648"/>
      <c r="BC5" s="649"/>
      <c r="BD5" s="677" t="s">
        <v>98</v>
      </c>
      <c r="BE5" s="678"/>
      <c r="BF5" s="678"/>
      <c r="BG5" s="679"/>
      <c r="BH5" s="639" t="s">
        <v>97</v>
      </c>
      <c r="BI5" s="640"/>
      <c r="BJ5" s="640"/>
      <c r="BK5" s="641"/>
      <c r="BL5" s="639" t="s">
        <v>100</v>
      </c>
      <c r="BM5" s="640"/>
      <c r="BN5" s="640"/>
      <c r="BO5" s="641"/>
      <c r="BP5" s="660" t="s">
        <v>79</v>
      </c>
      <c r="BQ5" s="669" t="s">
        <v>110</v>
      </c>
      <c r="BR5" s="670"/>
      <c r="BS5" s="670"/>
      <c r="BT5" s="671"/>
      <c r="BU5" s="648" t="s">
        <v>101</v>
      </c>
      <c r="BV5" s="648"/>
      <c r="BW5" s="648"/>
      <c r="BX5" s="649"/>
      <c r="BY5" s="689" t="s">
        <v>86</v>
      </c>
      <c r="BZ5" s="690"/>
      <c r="CA5" s="690"/>
      <c r="CB5" s="691"/>
      <c r="CC5" s="647" t="s">
        <v>102</v>
      </c>
      <c r="CD5" s="648"/>
      <c r="CE5" s="648"/>
      <c r="CF5" s="649"/>
      <c r="CG5" s="43"/>
      <c r="CH5" s="44"/>
      <c r="CI5" s="44"/>
      <c r="CJ5" s="45"/>
      <c r="CK5" s="639"/>
      <c r="CL5" s="640"/>
      <c r="CM5" s="640"/>
      <c r="CN5" s="641"/>
      <c r="CO5" s="121"/>
      <c r="CP5" s="121"/>
      <c r="CQ5" s="121"/>
      <c r="CR5" s="677" t="s">
        <v>68</v>
      </c>
      <c r="CS5" s="678"/>
      <c r="CT5" s="678"/>
      <c r="CU5" s="679"/>
      <c r="CV5" s="731" t="s">
        <v>82</v>
      </c>
      <c r="CW5" s="732"/>
      <c r="CX5" s="732"/>
      <c r="CY5" s="733"/>
      <c r="CZ5" s="710" t="s">
        <v>108</v>
      </c>
      <c r="DA5" s="639" t="s">
        <v>103</v>
      </c>
      <c r="DB5" s="640"/>
      <c r="DC5" s="640"/>
      <c r="DD5" s="641"/>
      <c r="DE5" s="639" t="s">
        <v>114</v>
      </c>
      <c r="DF5" s="640"/>
      <c r="DG5" s="640"/>
      <c r="DH5" s="641"/>
      <c r="DI5" s="639" t="s">
        <v>116</v>
      </c>
      <c r="DJ5" s="640"/>
      <c r="DK5" s="641"/>
      <c r="DL5" s="639" t="s">
        <v>104</v>
      </c>
      <c r="DM5" s="640"/>
      <c r="DN5" s="640"/>
      <c r="DO5" s="641"/>
      <c r="DP5" s="639" t="s">
        <v>105</v>
      </c>
      <c r="DQ5" s="640"/>
      <c r="DR5" s="640"/>
      <c r="DS5" s="641"/>
      <c r="DT5" s="47" t="s">
        <v>41</v>
      </c>
      <c r="DU5" s="48"/>
      <c r="DV5" s="48"/>
      <c r="DW5" s="44"/>
      <c r="DX5" s="639" t="s">
        <v>70</v>
      </c>
      <c r="DY5" s="640"/>
      <c r="DZ5" s="640"/>
      <c r="EA5" s="641"/>
      <c r="EB5" s="710" t="s">
        <v>108</v>
      </c>
      <c r="EC5" s="731" t="s">
        <v>83</v>
      </c>
      <c r="ED5" s="732"/>
      <c r="EE5" s="732"/>
      <c r="EF5" s="733"/>
      <c r="EG5" s="49"/>
      <c r="EH5" s="637" t="s">
        <v>79</v>
      </c>
      <c r="EI5" s="639" t="s">
        <v>72</v>
      </c>
      <c r="EJ5" s="640"/>
      <c r="EK5" s="640"/>
      <c r="EL5" s="641"/>
      <c r="EM5" s="639" t="s">
        <v>73</v>
      </c>
      <c r="EN5" s="640"/>
      <c r="EO5" s="640"/>
      <c r="EP5" s="641"/>
      <c r="EQ5" s="50"/>
      <c r="ER5" s="50"/>
      <c r="ES5" s="703"/>
      <c r="ET5" s="703"/>
      <c r="EU5" s="703"/>
      <c r="EV5" s="703"/>
      <c r="EW5" s="703"/>
      <c r="EX5" s="677" t="s">
        <v>118</v>
      </c>
      <c r="EY5" s="678"/>
      <c r="EZ5" s="678"/>
      <c r="FA5" s="678"/>
      <c r="FB5" s="679"/>
      <c r="FC5" s="51"/>
      <c r="FD5" s="51"/>
      <c r="FE5" s="52"/>
      <c r="FF5" s="46" t="s">
        <v>0</v>
      </c>
      <c r="FG5" s="678"/>
      <c r="FH5" s="639" t="s">
        <v>106</v>
      </c>
      <c r="FI5" s="740"/>
      <c r="FJ5" s="740"/>
      <c r="FK5" s="740"/>
      <c r="FL5" s="705" t="s">
        <v>79</v>
      </c>
      <c r="FM5" s="639" t="s">
        <v>74</v>
      </c>
      <c r="FN5" s="640"/>
      <c r="FO5" s="640"/>
      <c r="FP5" s="641"/>
      <c r="FQ5" s="639" t="s">
        <v>119</v>
      </c>
      <c r="FR5" s="640"/>
      <c r="FS5" s="640"/>
      <c r="FT5" s="641"/>
      <c r="FU5" s="639" t="s">
        <v>84</v>
      </c>
      <c r="FV5" s="640"/>
      <c r="FW5" s="640"/>
      <c r="FX5" s="641"/>
      <c r="FY5" s="639"/>
      <c r="FZ5" s="640"/>
      <c r="GA5" s="640"/>
      <c r="GB5" s="641"/>
      <c r="GC5" s="639"/>
      <c r="GD5" s="640"/>
      <c r="GE5" s="640"/>
      <c r="GF5" s="641"/>
      <c r="GG5" s="705" t="s">
        <v>79</v>
      </c>
      <c r="GH5" s="639" t="s">
        <v>75</v>
      </c>
      <c r="GI5" s="640"/>
      <c r="GJ5" s="640"/>
      <c r="GK5" s="641"/>
      <c r="GL5" s="44"/>
      <c r="GM5" s="715" t="s">
        <v>43</v>
      </c>
      <c r="GN5" s="716"/>
      <c r="GO5" s="716"/>
      <c r="GP5" s="717"/>
      <c r="GQ5" s="696"/>
      <c r="GR5" s="696"/>
      <c r="GS5" s="696"/>
      <c r="GT5" s="696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4"/>
      <c r="HH5" s="55"/>
      <c r="HI5" s="54"/>
      <c r="HJ5" s="55"/>
      <c r="HK5" s="50"/>
      <c r="HL5" s="696"/>
      <c r="HM5" s="696"/>
      <c r="HN5" s="696"/>
      <c r="HO5" s="696"/>
      <c r="HP5" s="721"/>
      <c r="HQ5" s="721"/>
      <c r="HR5" s="721"/>
      <c r="HS5" s="721"/>
    </row>
    <row r="6" spans="1:227" s="56" customFormat="1" ht="41.25" customHeight="1" thickBot="1">
      <c r="A6" s="633"/>
      <c r="B6" s="642"/>
      <c r="C6" s="643"/>
      <c r="D6" s="643"/>
      <c r="E6" s="636"/>
      <c r="F6" s="642"/>
      <c r="G6" s="643"/>
      <c r="H6" s="643"/>
      <c r="I6" s="636"/>
      <c r="J6" s="642"/>
      <c r="K6" s="643"/>
      <c r="L6" s="643"/>
      <c r="M6" s="636"/>
      <c r="N6" s="642"/>
      <c r="O6" s="643"/>
      <c r="P6" s="643"/>
      <c r="Q6" s="636"/>
      <c r="R6" s="633"/>
      <c r="S6" s="752"/>
      <c r="T6" s="753"/>
      <c r="U6" s="753"/>
      <c r="V6" s="754"/>
      <c r="W6" s="58"/>
      <c r="X6" s="58"/>
      <c r="Y6" s="58"/>
      <c r="Z6" s="59"/>
      <c r="AA6" s="642"/>
      <c r="AB6" s="643"/>
      <c r="AC6" s="643"/>
      <c r="AD6" s="636"/>
      <c r="AE6" s="642"/>
      <c r="AF6" s="643"/>
      <c r="AG6" s="643"/>
      <c r="AH6" s="636"/>
      <c r="AI6" s="680"/>
      <c r="AJ6" s="681"/>
      <c r="AK6" s="681"/>
      <c r="AL6" s="682"/>
      <c r="AM6" s="680"/>
      <c r="AN6" s="681"/>
      <c r="AO6" s="681"/>
      <c r="AP6" s="682"/>
      <c r="AQ6" s="680"/>
      <c r="AR6" s="681"/>
      <c r="AS6" s="681"/>
      <c r="AT6" s="682"/>
      <c r="AU6" s="650"/>
      <c r="AV6" s="651"/>
      <c r="AW6" s="651"/>
      <c r="AX6" s="652"/>
      <c r="AY6" s="661"/>
      <c r="AZ6" s="650"/>
      <c r="BA6" s="651"/>
      <c r="BB6" s="651"/>
      <c r="BC6" s="652"/>
      <c r="BD6" s="680"/>
      <c r="BE6" s="681"/>
      <c r="BF6" s="681"/>
      <c r="BG6" s="682"/>
      <c r="BH6" s="642"/>
      <c r="BI6" s="643"/>
      <c r="BJ6" s="643"/>
      <c r="BK6" s="636"/>
      <c r="BL6" s="642"/>
      <c r="BM6" s="643"/>
      <c r="BN6" s="643"/>
      <c r="BO6" s="636"/>
      <c r="BP6" s="661"/>
      <c r="BQ6" s="672"/>
      <c r="BR6" s="673"/>
      <c r="BS6" s="673"/>
      <c r="BT6" s="674"/>
      <c r="BU6" s="651"/>
      <c r="BV6" s="651"/>
      <c r="BW6" s="651"/>
      <c r="BX6" s="652"/>
      <c r="BY6" s="692"/>
      <c r="BZ6" s="693"/>
      <c r="CA6" s="693"/>
      <c r="CB6" s="694"/>
      <c r="CC6" s="650"/>
      <c r="CD6" s="651"/>
      <c r="CE6" s="651"/>
      <c r="CF6" s="652"/>
      <c r="CG6" s="57"/>
      <c r="CH6" s="58"/>
      <c r="CI6" s="58"/>
      <c r="CJ6" s="59"/>
      <c r="CK6" s="642"/>
      <c r="CL6" s="643"/>
      <c r="CM6" s="643"/>
      <c r="CN6" s="636"/>
      <c r="CO6" s="53"/>
      <c r="CP6" s="53"/>
      <c r="CQ6" s="53"/>
      <c r="CR6" s="680"/>
      <c r="CS6" s="681"/>
      <c r="CT6" s="681"/>
      <c r="CU6" s="682"/>
      <c r="CV6" s="734"/>
      <c r="CW6" s="735"/>
      <c r="CX6" s="735"/>
      <c r="CY6" s="736"/>
      <c r="CZ6" s="711"/>
      <c r="DA6" s="642"/>
      <c r="DB6" s="643"/>
      <c r="DC6" s="643"/>
      <c r="DD6" s="636"/>
      <c r="DE6" s="642"/>
      <c r="DF6" s="643"/>
      <c r="DG6" s="643"/>
      <c r="DH6" s="636"/>
      <c r="DI6" s="642"/>
      <c r="DJ6" s="643"/>
      <c r="DK6" s="636"/>
      <c r="DL6" s="642"/>
      <c r="DM6" s="643"/>
      <c r="DN6" s="643"/>
      <c r="DO6" s="636"/>
      <c r="DP6" s="642"/>
      <c r="DQ6" s="643"/>
      <c r="DR6" s="643"/>
      <c r="DS6" s="636"/>
      <c r="DT6" s="61" t="s">
        <v>40</v>
      </c>
      <c r="DU6" s="62"/>
      <c r="DV6" s="62"/>
      <c r="DW6" s="58"/>
      <c r="DX6" s="642"/>
      <c r="DY6" s="643"/>
      <c r="DZ6" s="643"/>
      <c r="EA6" s="636"/>
      <c r="EB6" s="711"/>
      <c r="EC6" s="734"/>
      <c r="ED6" s="735"/>
      <c r="EE6" s="735"/>
      <c r="EF6" s="736"/>
      <c r="EG6" s="55"/>
      <c r="EH6" s="633"/>
      <c r="EI6" s="695"/>
      <c r="EJ6" s="696"/>
      <c r="EK6" s="696"/>
      <c r="EL6" s="697"/>
      <c r="EM6" s="695"/>
      <c r="EN6" s="696"/>
      <c r="EO6" s="696"/>
      <c r="EP6" s="697"/>
      <c r="EQ6" s="635"/>
      <c r="ER6" s="635"/>
      <c r="ES6" s="704"/>
      <c r="ET6" s="704"/>
      <c r="EU6" s="704"/>
      <c r="EV6" s="704"/>
      <c r="EW6" s="704"/>
      <c r="EX6" s="743"/>
      <c r="EY6" s="635"/>
      <c r="EZ6" s="635"/>
      <c r="FA6" s="635"/>
      <c r="FB6" s="744"/>
      <c r="FC6" s="63"/>
      <c r="FD6" s="63"/>
      <c r="FE6" s="64"/>
      <c r="FF6" s="60" t="s">
        <v>1</v>
      </c>
      <c r="FG6" s="635"/>
      <c r="FH6" s="741"/>
      <c r="FI6" s="742"/>
      <c r="FJ6" s="742"/>
      <c r="FK6" s="742"/>
      <c r="FL6" s="706"/>
      <c r="FM6" s="642"/>
      <c r="FN6" s="643"/>
      <c r="FO6" s="643"/>
      <c r="FP6" s="636"/>
      <c r="FQ6" s="642"/>
      <c r="FR6" s="643"/>
      <c r="FS6" s="643"/>
      <c r="FT6" s="636"/>
      <c r="FU6" s="642"/>
      <c r="FV6" s="643"/>
      <c r="FW6" s="643"/>
      <c r="FX6" s="636"/>
      <c r="FY6" s="642"/>
      <c r="FZ6" s="643"/>
      <c r="GA6" s="643"/>
      <c r="GB6" s="636"/>
      <c r="GC6" s="642"/>
      <c r="GD6" s="643"/>
      <c r="GE6" s="643"/>
      <c r="GF6" s="636"/>
      <c r="GG6" s="706"/>
      <c r="GH6" s="695"/>
      <c r="GI6" s="696"/>
      <c r="GJ6" s="696"/>
      <c r="GK6" s="697"/>
      <c r="GL6" s="58"/>
      <c r="GM6" s="718"/>
      <c r="GN6" s="719"/>
      <c r="GO6" s="719"/>
      <c r="GP6" s="720"/>
      <c r="GQ6" s="696"/>
      <c r="GR6" s="696"/>
      <c r="GS6" s="696"/>
      <c r="GT6" s="696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4"/>
      <c r="HH6" s="54"/>
      <c r="HI6" s="54"/>
      <c r="HJ6" s="55"/>
      <c r="HK6" s="50"/>
      <c r="HL6" s="696"/>
      <c r="HM6" s="696"/>
      <c r="HN6" s="696"/>
      <c r="HO6" s="696"/>
      <c r="HP6" s="721"/>
      <c r="HQ6" s="721"/>
      <c r="HR6" s="721"/>
      <c r="HS6" s="721"/>
    </row>
    <row r="7" spans="1:227" ht="21" customHeight="1" thickBot="1">
      <c r="A7" s="633"/>
      <c r="B7" s="746">
        <v>11010000</v>
      </c>
      <c r="C7" s="747"/>
      <c r="D7" s="747"/>
      <c r="E7" s="748"/>
      <c r="F7" s="746">
        <v>11020000</v>
      </c>
      <c r="G7" s="747"/>
      <c r="H7" s="747"/>
      <c r="I7" s="747"/>
      <c r="J7" s="746">
        <v>14040000</v>
      </c>
      <c r="K7" s="747"/>
      <c r="L7" s="747"/>
      <c r="M7" s="748"/>
      <c r="N7" s="746" t="s">
        <v>92</v>
      </c>
      <c r="O7" s="747"/>
      <c r="P7" s="747"/>
      <c r="Q7" s="748"/>
      <c r="R7" s="633"/>
      <c r="S7" s="755">
        <v>13010200</v>
      </c>
      <c r="T7" s="756"/>
      <c r="U7" s="756"/>
      <c r="V7" s="757"/>
      <c r="W7" s="747" t="s">
        <v>44</v>
      </c>
      <c r="X7" s="747"/>
      <c r="Y7" s="747"/>
      <c r="Z7" s="748"/>
      <c r="AA7" s="343"/>
      <c r="AB7" s="344" t="s">
        <v>45</v>
      </c>
      <c r="AC7" s="345"/>
      <c r="AD7" s="345"/>
      <c r="AE7" s="726">
        <v>16010000</v>
      </c>
      <c r="AF7" s="727"/>
      <c r="AG7" s="727"/>
      <c r="AH7" s="728"/>
      <c r="AI7" s="761" t="s">
        <v>66</v>
      </c>
      <c r="AJ7" s="762"/>
      <c r="AK7" s="762"/>
      <c r="AL7" s="763"/>
      <c r="AM7" s="761" t="s">
        <v>111</v>
      </c>
      <c r="AN7" s="762"/>
      <c r="AO7" s="762"/>
      <c r="AP7" s="763"/>
      <c r="AQ7" s="758" t="s">
        <v>96</v>
      </c>
      <c r="AR7" s="759"/>
      <c r="AS7" s="759"/>
      <c r="AT7" s="760"/>
      <c r="AU7" s="653" t="s">
        <v>115</v>
      </c>
      <c r="AV7" s="654"/>
      <c r="AW7" s="654"/>
      <c r="AX7" s="655"/>
      <c r="AY7" s="661"/>
      <c r="AZ7" s="663">
        <v>18040000</v>
      </c>
      <c r="BA7" s="664"/>
      <c r="BB7" s="664"/>
      <c r="BC7" s="665"/>
      <c r="BD7" s="686" t="s">
        <v>99</v>
      </c>
      <c r="BE7" s="687"/>
      <c r="BF7" s="687"/>
      <c r="BG7" s="688"/>
      <c r="BH7" s="663">
        <v>18050500</v>
      </c>
      <c r="BI7" s="664"/>
      <c r="BJ7" s="664"/>
      <c r="BK7" s="665"/>
      <c r="BL7" s="663">
        <v>19010000</v>
      </c>
      <c r="BM7" s="664"/>
      <c r="BN7" s="664"/>
      <c r="BO7" s="665"/>
      <c r="BP7" s="661"/>
      <c r="BQ7" s="666" t="s">
        <v>107</v>
      </c>
      <c r="BR7" s="667"/>
      <c r="BS7" s="667"/>
      <c r="BT7" s="668"/>
      <c r="BU7" s="653">
        <v>22010000</v>
      </c>
      <c r="BV7" s="654"/>
      <c r="BW7" s="654"/>
      <c r="BX7" s="655"/>
      <c r="BY7" s="663">
        <v>22080400</v>
      </c>
      <c r="BZ7" s="664"/>
      <c r="CA7" s="664"/>
      <c r="CB7" s="665"/>
      <c r="CC7" s="663">
        <v>22090000</v>
      </c>
      <c r="CD7" s="664"/>
      <c r="CE7" s="664"/>
      <c r="CF7" s="665"/>
      <c r="CG7" s="14"/>
      <c r="CH7" s="14"/>
      <c r="CI7" s="14"/>
      <c r="CJ7" s="15"/>
      <c r="CK7" s="663"/>
      <c r="CL7" s="664"/>
      <c r="CM7" s="664"/>
      <c r="CN7" s="665"/>
      <c r="CO7" s="122"/>
      <c r="CP7" s="122"/>
      <c r="CQ7" s="122"/>
      <c r="CR7" s="686" t="s">
        <v>112</v>
      </c>
      <c r="CS7" s="687"/>
      <c r="CT7" s="687"/>
      <c r="CU7" s="688"/>
      <c r="CV7" s="734"/>
      <c r="CW7" s="735"/>
      <c r="CX7" s="735"/>
      <c r="CY7" s="736"/>
      <c r="CZ7" s="711"/>
      <c r="DA7" s="657">
        <v>41020100</v>
      </c>
      <c r="DB7" s="658"/>
      <c r="DC7" s="658"/>
      <c r="DD7" s="638"/>
      <c r="DE7" s="657">
        <v>41020600</v>
      </c>
      <c r="DF7" s="658"/>
      <c r="DG7" s="658"/>
      <c r="DH7" s="638"/>
      <c r="DI7" s="707">
        <v>41020900</v>
      </c>
      <c r="DJ7" s="708"/>
      <c r="DK7" s="709"/>
      <c r="DL7" s="726">
        <v>41033900</v>
      </c>
      <c r="DM7" s="727"/>
      <c r="DN7" s="727"/>
      <c r="DO7" s="728"/>
      <c r="DP7" s="726">
        <v>41034200</v>
      </c>
      <c r="DQ7" s="727"/>
      <c r="DR7" s="727"/>
      <c r="DS7" s="728"/>
      <c r="DT7" s="724">
        <v>41034700</v>
      </c>
      <c r="DU7" s="725"/>
      <c r="DV7" s="725"/>
      <c r="DW7" s="725"/>
      <c r="DX7" s="726">
        <v>41030000</v>
      </c>
      <c r="DY7" s="727"/>
      <c r="DZ7" s="727"/>
      <c r="EA7" s="728"/>
      <c r="EB7" s="711"/>
      <c r="EC7" s="737"/>
      <c r="ED7" s="738"/>
      <c r="EE7" s="738"/>
      <c r="EF7" s="739"/>
      <c r="EG7" s="33"/>
      <c r="EH7" s="633"/>
      <c r="EI7" s="644">
        <v>12020000</v>
      </c>
      <c r="EJ7" s="645"/>
      <c r="EK7" s="645"/>
      <c r="EL7" s="646"/>
      <c r="EM7" s="644">
        <v>12030000</v>
      </c>
      <c r="EN7" s="645"/>
      <c r="EO7" s="645"/>
      <c r="EP7" s="646"/>
      <c r="EQ7" s="659"/>
      <c r="ER7" s="659"/>
      <c r="ES7" s="656"/>
      <c r="ET7" s="656"/>
      <c r="EU7" s="75"/>
      <c r="EV7" s="75"/>
      <c r="EW7" s="75"/>
      <c r="EX7" s="729">
        <v>19010000</v>
      </c>
      <c r="EY7" s="656"/>
      <c r="EZ7" s="656"/>
      <c r="FA7" s="656"/>
      <c r="FB7" s="730"/>
      <c r="FC7" s="10"/>
      <c r="FD7" s="10"/>
      <c r="FE7" s="16"/>
      <c r="FF7" s="13"/>
      <c r="FG7" s="635"/>
      <c r="FH7" s="663" t="s">
        <v>117</v>
      </c>
      <c r="FI7" s="664"/>
      <c r="FJ7" s="664"/>
      <c r="FK7" s="664"/>
      <c r="FL7" s="706"/>
      <c r="FM7" s="663">
        <v>25000000</v>
      </c>
      <c r="FN7" s="664"/>
      <c r="FO7" s="664"/>
      <c r="FP7" s="665"/>
      <c r="FQ7" s="644">
        <v>5011000</v>
      </c>
      <c r="FR7" s="645"/>
      <c r="FS7" s="645"/>
      <c r="FT7" s="646"/>
      <c r="FU7" s="664" t="s">
        <v>85</v>
      </c>
      <c r="FV7" s="664"/>
      <c r="FW7" s="664"/>
      <c r="FX7" s="664"/>
      <c r="FY7" s="663"/>
      <c r="FZ7" s="664"/>
      <c r="GA7" s="664"/>
      <c r="GB7" s="665"/>
      <c r="GC7" s="700"/>
      <c r="GD7" s="701"/>
      <c r="GE7" s="701"/>
      <c r="GF7" s="702"/>
      <c r="GG7" s="706"/>
      <c r="GH7" s="642"/>
      <c r="GI7" s="643"/>
      <c r="GJ7" s="643"/>
      <c r="GK7" s="636"/>
      <c r="GL7" s="22"/>
      <c r="GM7" s="698">
        <v>41010600</v>
      </c>
      <c r="GN7" s="699"/>
      <c r="GO7" s="699"/>
      <c r="GP7" s="699"/>
      <c r="GQ7" s="713"/>
      <c r="GR7" s="713"/>
      <c r="GS7" s="713"/>
      <c r="GT7" s="713"/>
      <c r="GU7" s="30"/>
      <c r="GV7" s="713"/>
      <c r="GW7" s="713"/>
      <c r="GX7" s="30"/>
      <c r="GY7" s="30"/>
      <c r="GZ7" s="714"/>
      <c r="HA7" s="714"/>
      <c r="HB7" s="30"/>
      <c r="HC7" s="30"/>
      <c r="HD7" s="714"/>
      <c r="HE7" s="714"/>
      <c r="HF7" s="30"/>
      <c r="HG7" s="14"/>
      <c r="HH7" s="14"/>
      <c r="HI7" s="14"/>
      <c r="HJ7" s="14"/>
      <c r="HK7" s="722"/>
      <c r="HL7" s="699"/>
      <c r="HM7" s="699"/>
      <c r="HN7" s="699"/>
      <c r="HO7" s="699"/>
      <c r="HP7" s="699"/>
      <c r="HQ7" s="699"/>
      <c r="HR7" s="699"/>
      <c r="HS7" s="699"/>
    </row>
    <row r="8" spans="1:227" s="21" customFormat="1" ht="24.75" customHeight="1" thickBot="1">
      <c r="A8" s="634"/>
      <c r="B8" s="305" t="s">
        <v>4</v>
      </c>
      <c r="C8" s="306" t="s">
        <v>5</v>
      </c>
      <c r="D8" s="306" t="s">
        <v>69</v>
      </c>
      <c r="E8" s="307" t="s">
        <v>7</v>
      </c>
      <c r="F8" s="308" t="s">
        <v>4</v>
      </c>
      <c r="G8" s="306" t="s">
        <v>5</v>
      </c>
      <c r="H8" s="306" t="s">
        <v>69</v>
      </c>
      <c r="I8" s="309" t="s">
        <v>7</v>
      </c>
      <c r="J8" s="305" t="s">
        <v>4</v>
      </c>
      <c r="K8" s="306" t="s">
        <v>5</v>
      </c>
      <c r="L8" s="306" t="s">
        <v>69</v>
      </c>
      <c r="M8" s="307" t="s">
        <v>7</v>
      </c>
      <c r="N8" s="305" t="s">
        <v>4</v>
      </c>
      <c r="O8" s="306" t="s">
        <v>5</v>
      </c>
      <c r="P8" s="306" t="s">
        <v>69</v>
      </c>
      <c r="Q8" s="307" t="s">
        <v>7</v>
      </c>
      <c r="R8" s="634"/>
      <c r="S8" s="305" t="s">
        <v>4</v>
      </c>
      <c r="T8" s="306" t="s">
        <v>5</v>
      </c>
      <c r="U8" s="306" t="s">
        <v>69</v>
      </c>
      <c r="V8" s="307" t="s">
        <v>7</v>
      </c>
      <c r="W8" s="346" t="s">
        <v>4</v>
      </c>
      <c r="X8" s="219" t="s">
        <v>5</v>
      </c>
      <c r="Y8" s="219" t="s">
        <v>6</v>
      </c>
      <c r="Z8" s="219" t="s">
        <v>7</v>
      </c>
      <c r="AA8" s="219" t="s">
        <v>4</v>
      </c>
      <c r="AB8" s="219" t="s">
        <v>5</v>
      </c>
      <c r="AC8" s="219" t="s">
        <v>6</v>
      </c>
      <c r="AD8" s="347" t="s">
        <v>7</v>
      </c>
      <c r="AE8" s="348" t="s">
        <v>4</v>
      </c>
      <c r="AF8" s="349" t="s">
        <v>5</v>
      </c>
      <c r="AG8" s="350" t="s">
        <v>69</v>
      </c>
      <c r="AH8" s="351" t="s">
        <v>7</v>
      </c>
      <c r="AI8" s="352" t="s">
        <v>4</v>
      </c>
      <c r="AJ8" s="352" t="s">
        <v>5</v>
      </c>
      <c r="AK8" s="352" t="s">
        <v>69</v>
      </c>
      <c r="AL8" s="352" t="s">
        <v>7</v>
      </c>
      <c r="AM8" s="353" t="s">
        <v>4</v>
      </c>
      <c r="AN8" s="353" t="s">
        <v>5</v>
      </c>
      <c r="AO8" s="353" t="s">
        <v>69</v>
      </c>
      <c r="AP8" s="353" t="s">
        <v>7</v>
      </c>
      <c r="AQ8" s="147" t="s">
        <v>4</v>
      </c>
      <c r="AR8" s="148" t="s">
        <v>5</v>
      </c>
      <c r="AS8" s="143" t="s">
        <v>69</v>
      </c>
      <c r="AT8" s="144" t="s">
        <v>7</v>
      </c>
      <c r="AU8" s="126" t="s">
        <v>4</v>
      </c>
      <c r="AV8" s="120" t="s">
        <v>5</v>
      </c>
      <c r="AW8" s="120" t="s">
        <v>69</v>
      </c>
      <c r="AX8" s="127" t="s">
        <v>7</v>
      </c>
      <c r="AY8" s="685"/>
      <c r="AZ8" s="7" t="s">
        <v>4</v>
      </c>
      <c r="BA8" s="29" t="s">
        <v>5</v>
      </c>
      <c r="BB8" s="29" t="s">
        <v>69</v>
      </c>
      <c r="BC8" s="8" t="s">
        <v>7</v>
      </c>
      <c r="BD8" s="142" t="s">
        <v>4</v>
      </c>
      <c r="BE8" s="143" t="s">
        <v>5</v>
      </c>
      <c r="BF8" s="143" t="s">
        <v>69</v>
      </c>
      <c r="BG8" s="144" t="s">
        <v>7</v>
      </c>
      <c r="BH8" s="7" t="s">
        <v>4</v>
      </c>
      <c r="BI8" s="29" t="s">
        <v>5</v>
      </c>
      <c r="BJ8" s="29" t="s">
        <v>69</v>
      </c>
      <c r="BK8" s="8" t="s">
        <v>7</v>
      </c>
      <c r="BL8" s="106" t="s">
        <v>4</v>
      </c>
      <c r="BM8" s="107" t="s">
        <v>5</v>
      </c>
      <c r="BN8" s="107" t="s">
        <v>69</v>
      </c>
      <c r="BO8" s="123" t="s">
        <v>7</v>
      </c>
      <c r="BP8" s="662"/>
      <c r="BQ8" s="140" t="s">
        <v>4</v>
      </c>
      <c r="BR8" s="141" t="s">
        <v>5</v>
      </c>
      <c r="BS8" s="141" t="s">
        <v>69</v>
      </c>
      <c r="BT8" s="141" t="s">
        <v>7</v>
      </c>
      <c r="BU8" s="111" t="s">
        <v>4</v>
      </c>
      <c r="BV8" s="116" t="s">
        <v>5</v>
      </c>
      <c r="BW8" s="228" t="s">
        <v>69</v>
      </c>
      <c r="BX8" s="107" t="s">
        <v>7</v>
      </c>
      <c r="BY8" s="116" t="s">
        <v>4</v>
      </c>
      <c r="BZ8" s="116" t="s">
        <v>5</v>
      </c>
      <c r="CA8" s="117" t="s">
        <v>69</v>
      </c>
      <c r="CB8" s="117" t="s">
        <v>7</v>
      </c>
      <c r="CC8" s="116" t="s">
        <v>30</v>
      </c>
      <c r="CD8" s="116" t="s">
        <v>31</v>
      </c>
      <c r="CE8" s="112" t="s">
        <v>69</v>
      </c>
      <c r="CF8" s="116" t="s">
        <v>7</v>
      </c>
      <c r="CG8" s="113" t="s">
        <v>29</v>
      </c>
      <c r="CH8" s="114" t="s">
        <v>5</v>
      </c>
      <c r="CI8" s="114" t="s">
        <v>28</v>
      </c>
      <c r="CJ8" s="114" t="s">
        <v>7</v>
      </c>
      <c r="CK8" s="114" t="s">
        <v>30</v>
      </c>
      <c r="CL8" s="114" t="s">
        <v>5</v>
      </c>
      <c r="CM8" s="114" t="s">
        <v>69</v>
      </c>
      <c r="CN8" s="115" t="s">
        <v>7</v>
      </c>
      <c r="CO8" s="97"/>
      <c r="CP8" s="97"/>
      <c r="CQ8" s="97"/>
      <c r="CR8" s="137" t="s">
        <v>4</v>
      </c>
      <c r="CS8" s="138" t="s">
        <v>5</v>
      </c>
      <c r="CT8" s="139" t="s">
        <v>69</v>
      </c>
      <c r="CU8" s="138" t="s">
        <v>7</v>
      </c>
      <c r="CV8" s="287" t="s">
        <v>29</v>
      </c>
      <c r="CW8" s="287" t="s">
        <v>31</v>
      </c>
      <c r="CX8" s="287" t="s">
        <v>69</v>
      </c>
      <c r="CY8" s="287" t="s">
        <v>7</v>
      </c>
      <c r="CZ8" s="712"/>
      <c r="DA8" s="7" t="s">
        <v>30</v>
      </c>
      <c r="DB8" s="29" t="s">
        <v>31</v>
      </c>
      <c r="DC8" s="29" t="s">
        <v>69</v>
      </c>
      <c r="DD8" s="8" t="s">
        <v>7</v>
      </c>
      <c r="DE8" s="7" t="s">
        <v>4</v>
      </c>
      <c r="DF8" s="29" t="s">
        <v>5</v>
      </c>
      <c r="DG8" s="29" t="s">
        <v>69</v>
      </c>
      <c r="DH8" s="561" t="s">
        <v>7</v>
      </c>
      <c r="DI8" s="7" t="s">
        <v>4</v>
      </c>
      <c r="DJ8" s="29" t="s">
        <v>5</v>
      </c>
      <c r="DK8" s="8" t="s">
        <v>69</v>
      </c>
      <c r="DL8" s="308" t="s">
        <v>30</v>
      </c>
      <c r="DM8" s="306" t="s">
        <v>31</v>
      </c>
      <c r="DN8" s="306" t="s">
        <v>69</v>
      </c>
      <c r="DO8" s="307" t="s">
        <v>7</v>
      </c>
      <c r="DP8" s="305" t="s">
        <v>30</v>
      </c>
      <c r="DQ8" s="306" t="s">
        <v>31</v>
      </c>
      <c r="DR8" s="306" t="s">
        <v>69</v>
      </c>
      <c r="DS8" s="307" t="s">
        <v>7</v>
      </c>
      <c r="DT8" s="346" t="s">
        <v>30</v>
      </c>
      <c r="DU8" s="219" t="s">
        <v>31</v>
      </c>
      <c r="DV8" s="219" t="s">
        <v>32</v>
      </c>
      <c r="DW8" s="347" t="s">
        <v>7</v>
      </c>
      <c r="DX8" s="308" t="s">
        <v>30</v>
      </c>
      <c r="DY8" s="306" t="s">
        <v>31</v>
      </c>
      <c r="DZ8" s="306" t="s">
        <v>69</v>
      </c>
      <c r="EA8" s="306" t="s">
        <v>7</v>
      </c>
      <c r="EB8" s="712"/>
      <c r="EC8" s="418" t="s">
        <v>30</v>
      </c>
      <c r="ED8" s="419" t="s">
        <v>31</v>
      </c>
      <c r="EE8" s="419" t="s">
        <v>69</v>
      </c>
      <c r="EF8" s="420" t="s">
        <v>7</v>
      </c>
      <c r="EG8" s="97"/>
      <c r="EH8" s="634"/>
      <c r="EI8" s="86" t="s">
        <v>38</v>
      </c>
      <c r="EJ8" s="87" t="s">
        <v>31</v>
      </c>
      <c r="EK8" s="87" t="s">
        <v>32</v>
      </c>
      <c r="EL8" s="89" t="s">
        <v>7</v>
      </c>
      <c r="EM8" s="92" t="s">
        <v>30</v>
      </c>
      <c r="EN8" s="93" t="s">
        <v>31</v>
      </c>
      <c r="EO8" s="94" t="s">
        <v>32</v>
      </c>
      <c r="EP8" s="95" t="s">
        <v>7</v>
      </c>
      <c r="EQ8" s="91"/>
      <c r="ER8" s="76"/>
      <c r="ES8" s="77"/>
      <c r="ET8" s="77"/>
      <c r="EU8" s="77"/>
      <c r="EV8" s="77"/>
      <c r="EW8" s="101"/>
      <c r="EX8" s="103" t="s">
        <v>4</v>
      </c>
      <c r="EY8" s="104" t="s">
        <v>5</v>
      </c>
      <c r="EZ8" s="104" t="s">
        <v>32</v>
      </c>
      <c r="FA8" s="104" t="s">
        <v>7</v>
      </c>
      <c r="FB8" s="105" t="s">
        <v>7</v>
      </c>
      <c r="FC8" s="102"/>
      <c r="FD8" s="40"/>
      <c r="FE8" s="40"/>
      <c r="FF8" s="25"/>
      <c r="FG8" s="684"/>
      <c r="FH8" s="7" t="s">
        <v>30</v>
      </c>
      <c r="FI8" s="29" t="s">
        <v>31</v>
      </c>
      <c r="FJ8" s="29" t="s">
        <v>32</v>
      </c>
      <c r="FK8" s="8" t="s">
        <v>7</v>
      </c>
      <c r="FL8" s="745"/>
      <c r="FM8" s="86" t="s">
        <v>4</v>
      </c>
      <c r="FN8" s="87" t="s">
        <v>5</v>
      </c>
      <c r="FO8" s="87" t="s">
        <v>6</v>
      </c>
      <c r="FP8" s="89" t="s">
        <v>7</v>
      </c>
      <c r="FQ8" s="108" t="s">
        <v>4</v>
      </c>
      <c r="FR8" s="109" t="s">
        <v>5</v>
      </c>
      <c r="FS8" s="109" t="s">
        <v>6</v>
      </c>
      <c r="FT8" s="110" t="s">
        <v>7</v>
      </c>
      <c r="FU8" s="88" t="s">
        <v>30</v>
      </c>
      <c r="FV8" s="87" t="s">
        <v>31</v>
      </c>
      <c r="FW8" s="87" t="s">
        <v>32</v>
      </c>
      <c r="FX8" s="90" t="s">
        <v>7</v>
      </c>
      <c r="FY8" s="86" t="s">
        <v>30</v>
      </c>
      <c r="FZ8" s="87" t="s">
        <v>31</v>
      </c>
      <c r="GA8" s="87" t="s">
        <v>32</v>
      </c>
      <c r="GB8" s="89" t="s">
        <v>7</v>
      </c>
      <c r="GC8" s="86" t="s">
        <v>4</v>
      </c>
      <c r="GD8" s="87" t="s">
        <v>5</v>
      </c>
      <c r="GE8" s="87" t="s">
        <v>6</v>
      </c>
      <c r="GF8" s="89" t="s">
        <v>7</v>
      </c>
      <c r="GG8" s="706"/>
      <c r="GH8" s="581" t="s">
        <v>4</v>
      </c>
      <c r="GI8" s="119" t="s">
        <v>5</v>
      </c>
      <c r="GJ8" s="118" t="s">
        <v>6</v>
      </c>
      <c r="GK8" s="119" t="s">
        <v>7</v>
      </c>
      <c r="GL8" s="28"/>
      <c r="GM8" s="21" t="s">
        <v>42</v>
      </c>
      <c r="GN8" s="21" t="s">
        <v>5</v>
      </c>
      <c r="GO8" s="21" t="s">
        <v>6</v>
      </c>
      <c r="GP8" s="26" t="s">
        <v>7</v>
      </c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4"/>
      <c r="HH8" s="14"/>
      <c r="HI8" s="14"/>
      <c r="HJ8" s="14"/>
      <c r="HK8" s="6"/>
      <c r="HL8" s="1"/>
      <c r="HM8" s="1"/>
      <c r="HN8" s="1"/>
      <c r="HO8" s="1"/>
      <c r="HP8" s="1"/>
      <c r="HQ8" s="1"/>
      <c r="HR8" s="1"/>
      <c r="HS8" s="1"/>
    </row>
    <row r="9" spans="1:227" s="21" customFormat="1" ht="18">
      <c r="A9" s="310" t="s">
        <v>46</v>
      </c>
      <c r="B9" s="311"/>
      <c r="C9" s="182"/>
      <c r="D9" s="220"/>
      <c r="E9" s="312"/>
      <c r="F9" s="313">
        <v>29300</v>
      </c>
      <c r="G9" s="182">
        <v>29370</v>
      </c>
      <c r="H9" s="182">
        <f aca="true" t="shared" si="0" ref="H9:H30">G9-F9</f>
        <v>70</v>
      </c>
      <c r="I9" s="314">
        <f>G9*100/F9</f>
        <v>100.23890784982935</v>
      </c>
      <c r="J9" s="311">
        <v>9600</v>
      </c>
      <c r="K9" s="315">
        <v>8737</v>
      </c>
      <c r="L9" s="182">
        <f aca="true" t="shared" si="1" ref="L9:L28">K9-J9</f>
        <v>-863</v>
      </c>
      <c r="M9" s="316">
        <f>K9*100/J9</f>
        <v>91.01041666666667</v>
      </c>
      <c r="N9" s="181">
        <v>500</v>
      </c>
      <c r="O9" s="182">
        <v>2761</v>
      </c>
      <c r="P9" s="182">
        <f aca="true" t="shared" si="2" ref="P9:P27">O9-N9</f>
        <v>2261</v>
      </c>
      <c r="Q9" s="316">
        <f>O9*100/N9</f>
        <v>552.2</v>
      </c>
      <c r="R9" s="310" t="s">
        <v>46</v>
      </c>
      <c r="S9" s="354"/>
      <c r="T9" s="355"/>
      <c r="U9" s="355">
        <f>T9-S9</f>
        <v>0</v>
      </c>
      <c r="V9" s="316" t="e">
        <f>T9*100/S9</f>
        <v>#DIV/0!</v>
      </c>
      <c r="W9" s="233"/>
      <c r="X9" s="185"/>
      <c r="Y9" s="185"/>
      <c r="Z9" s="356"/>
      <c r="AA9" s="185"/>
      <c r="AB9" s="185"/>
      <c r="AC9" s="185"/>
      <c r="AD9" s="357"/>
      <c r="AE9" s="358"/>
      <c r="AF9" s="315"/>
      <c r="AG9" s="188"/>
      <c r="AH9" s="359" t="e">
        <f>AF9/AE9*100</f>
        <v>#DIV/0!</v>
      </c>
      <c r="AI9" s="360">
        <f>AM9+AQ9</f>
        <v>240800</v>
      </c>
      <c r="AJ9" s="150">
        <f>AN9+AR9</f>
        <v>301089</v>
      </c>
      <c r="AK9" s="151">
        <f aca="true" t="shared" si="3" ref="AK9:AK30">AJ9-AI9</f>
        <v>60289</v>
      </c>
      <c r="AL9" s="152">
        <f>AJ9*100/AI9</f>
        <v>125.03696013289037</v>
      </c>
      <c r="AM9" s="149">
        <v>27900</v>
      </c>
      <c r="AN9" s="150">
        <v>62999</v>
      </c>
      <c r="AO9" s="151">
        <f>AN9-AM9</f>
        <v>35099</v>
      </c>
      <c r="AP9" s="152">
        <f>AN9*100/AM9</f>
        <v>225.80286738351253</v>
      </c>
      <c r="AQ9" s="153">
        <v>212900</v>
      </c>
      <c r="AR9" s="154">
        <v>238090</v>
      </c>
      <c r="AS9" s="155">
        <f aca="true" t="shared" si="4" ref="AS9:AS27">AR9-AQ9</f>
        <v>25190</v>
      </c>
      <c r="AT9" s="156">
        <f aca="true" t="shared" si="5" ref="AT9:AT27">AR9/AQ9*100</f>
        <v>111.83184593705965</v>
      </c>
      <c r="AU9" s="546"/>
      <c r="AV9" s="547"/>
      <c r="AW9" s="547"/>
      <c r="AX9" s="548"/>
      <c r="AY9" s="412" t="s">
        <v>46</v>
      </c>
      <c r="AZ9" s="181"/>
      <c r="BA9" s="182"/>
      <c r="BB9" s="182">
        <f aca="true" t="shared" si="6" ref="BB9:BB30">BA9-AZ9</f>
        <v>0</v>
      </c>
      <c r="BC9" s="183" t="e">
        <f aca="true" t="shared" si="7" ref="BC9:BC27">BA9/AZ9*100</f>
        <v>#DIV/0!</v>
      </c>
      <c r="BD9" s="184">
        <v>109800</v>
      </c>
      <c r="BE9" s="155">
        <v>146290</v>
      </c>
      <c r="BF9" s="155">
        <f aca="true" t="shared" si="8" ref="BF9:BF27">BE9-BD9</f>
        <v>36490</v>
      </c>
      <c r="BG9" s="190">
        <f aca="true" t="shared" si="9" ref="BG9:BG27">BE9/BD9*100</f>
        <v>133.23315118397085</v>
      </c>
      <c r="BH9" s="185">
        <v>71400</v>
      </c>
      <c r="BI9" s="185">
        <v>105162</v>
      </c>
      <c r="BJ9" s="186">
        <f aca="true" t="shared" si="10" ref="BJ9:BJ27">BI9-BH9</f>
        <v>33762</v>
      </c>
      <c r="BK9" s="187">
        <f aca="true" t="shared" si="11" ref="BK9:BK28">BI9/BH9*100</f>
        <v>147.28571428571428</v>
      </c>
      <c r="BL9" s="358"/>
      <c r="BM9" s="186"/>
      <c r="BN9" s="188">
        <f aca="true" t="shared" si="12" ref="BN9:BN27">BM9-BL9</f>
        <v>0</v>
      </c>
      <c r="BO9" s="187" t="e">
        <f>BM9/BL9*100</f>
        <v>#DIV/0!</v>
      </c>
      <c r="BP9" s="229" t="s">
        <v>46</v>
      </c>
      <c r="BQ9" s="544">
        <v>20</v>
      </c>
      <c r="BR9" s="151">
        <v>17</v>
      </c>
      <c r="BS9" s="151">
        <f>BR9-BQ9</f>
        <v>-3</v>
      </c>
      <c r="BT9" s="230">
        <f>BR9/BQ9*100</f>
        <v>85</v>
      </c>
      <c r="BU9" s="231">
        <v>450</v>
      </c>
      <c r="BV9" s="182">
        <v>14</v>
      </c>
      <c r="BW9" s="188">
        <f>BV9-BU9</f>
        <v>-436</v>
      </c>
      <c r="BX9" s="187">
        <f>BV9/BU9*100</f>
        <v>3.111111111111111</v>
      </c>
      <c r="BY9" s="182">
        <v>3590</v>
      </c>
      <c r="BZ9" s="182">
        <v>1899</v>
      </c>
      <c r="CA9" s="188">
        <f>BZ9-BY9</f>
        <v>-1691</v>
      </c>
      <c r="CB9" s="232">
        <f>BZ9/BY9*100</f>
        <v>52.89693593314764</v>
      </c>
      <c r="CC9" s="182">
        <v>1000</v>
      </c>
      <c r="CD9" s="191">
        <v>397</v>
      </c>
      <c r="CE9" s="188">
        <f aca="true" t="shared" si="13" ref="CE9:CE24">CD9-CC9</f>
        <v>-603</v>
      </c>
      <c r="CF9" s="187">
        <f aca="true" t="shared" si="14" ref="CF9:CF24">CD9/CC9*100</f>
        <v>39.7</v>
      </c>
      <c r="CG9" s="233"/>
      <c r="CH9" s="185"/>
      <c r="CI9" s="185">
        <f aca="true" t="shared" si="15" ref="CI9:CI24">CH9-CG9</f>
        <v>0</v>
      </c>
      <c r="CJ9" s="234" t="e">
        <f aca="true" t="shared" si="16" ref="CJ9:CJ24">CH9/CG9*100</f>
        <v>#DIV/0!</v>
      </c>
      <c r="CK9" s="185"/>
      <c r="CL9" s="185"/>
      <c r="CM9" s="185">
        <f aca="true" t="shared" si="17" ref="CM9:CM24">CL9-CK9</f>
        <v>0</v>
      </c>
      <c r="CN9" s="235" t="e">
        <f aca="true" t="shared" si="18" ref="CN9:CN30">CL9/CK9*100</f>
        <v>#DIV/0!</v>
      </c>
      <c r="CO9" s="236"/>
      <c r="CP9" s="236"/>
      <c r="CQ9" s="236"/>
      <c r="CR9" s="237"/>
      <c r="CS9" s="594"/>
      <c r="CT9" s="151">
        <f aca="true" t="shared" si="19" ref="CT9:CT25">CS9-CR9</f>
        <v>0</v>
      </c>
      <c r="CU9" s="238" t="e">
        <f aca="true" t="shared" si="20" ref="CU9:CU30">CS9/CR9*100</f>
        <v>#DIV/0!</v>
      </c>
      <c r="CV9" s="288">
        <f aca="true" t="shared" si="21" ref="CV9:CW27">F9+J9+N9+AI9+AZ9+BD9+BH9+BL9+BQ9+BY9+BU9+CC9+CR9+AU9</f>
        <v>466460</v>
      </c>
      <c r="CW9" s="289">
        <f aca="true" t="shared" si="22" ref="CW9:CW27">G9+K9+O9+AJ9+BA9+BE9+BI9+BM9+BR9+BV9+BZ9+CD9+CS9+AV9</f>
        <v>595736</v>
      </c>
      <c r="CX9" s="290">
        <f aca="true" t="shared" si="23" ref="CX9:CX29">CW9-CV9</f>
        <v>129276</v>
      </c>
      <c r="CY9" s="291">
        <f>CW9*100/CV9</f>
        <v>127.71427346396261</v>
      </c>
      <c r="CZ9" s="446" t="s">
        <v>2</v>
      </c>
      <c r="DA9" s="358"/>
      <c r="DB9" s="151"/>
      <c r="DC9" s="188"/>
      <c r="DD9" s="187"/>
      <c r="DE9" s="554"/>
      <c r="DF9" s="128"/>
      <c r="DG9" s="129"/>
      <c r="DH9" s="562"/>
      <c r="DI9" s="570"/>
      <c r="DJ9" s="571"/>
      <c r="DK9" s="572"/>
      <c r="DL9" s="313"/>
      <c r="DM9" s="421"/>
      <c r="DN9" s="315"/>
      <c r="DO9" s="183"/>
      <c r="DP9" s="422"/>
      <c r="DQ9" s="421"/>
      <c r="DR9" s="315"/>
      <c r="DS9" s="183"/>
      <c r="DT9" s="233"/>
      <c r="DU9" s="185"/>
      <c r="DV9" s="185"/>
      <c r="DW9" s="235"/>
      <c r="DX9" s="423">
        <v>340500</v>
      </c>
      <c r="DY9" s="423">
        <v>340500</v>
      </c>
      <c r="DZ9" s="315">
        <f aca="true" t="shared" si="24" ref="DZ9:DZ19">DY9-DX9</f>
        <v>0</v>
      </c>
      <c r="EA9" s="183">
        <f aca="true" t="shared" si="25" ref="EA9:EA19">DY9/DX9*100</f>
        <v>100</v>
      </c>
      <c r="EB9" s="446" t="s">
        <v>2</v>
      </c>
      <c r="EC9" s="424">
        <f aca="true" t="shared" si="26" ref="EC9:ED12">CV9+DA9+DX9+DE9+DL9+DP9</f>
        <v>806960</v>
      </c>
      <c r="ED9" s="425">
        <f t="shared" si="26"/>
        <v>936236</v>
      </c>
      <c r="EE9" s="426">
        <f aca="true" t="shared" si="27" ref="EE9:EE27">ED9-EC9</f>
        <v>129276</v>
      </c>
      <c r="EF9" s="427">
        <f aca="true" t="shared" si="28" ref="EF9:EF27">ED9/EC9*100</f>
        <v>116.02012491325469</v>
      </c>
      <c r="EG9" s="2"/>
      <c r="EH9" s="454" t="s">
        <v>46</v>
      </c>
      <c r="EI9" s="311"/>
      <c r="EJ9" s="182"/>
      <c r="EK9" s="182">
        <f aca="true" t="shared" si="29" ref="EK9:EK27">EJ9-EI9</f>
        <v>0</v>
      </c>
      <c r="EL9" s="183" t="e">
        <f aca="true" t="shared" si="30" ref="EL9:EL28">EJ9/EI9*100</f>
        <v>#DIV/0!</v>
      </c>
      <c r="EM9" s="185"/>
      <c r="EN9" s="191"/>
      <c r="EO9" s="455">
        <f aca="true" t="shared" si="31" ref="EO9:EO27">EN9-EM9</f>
        <v>0</v>
      </c>
      <c r="EP9" s="456" t="e">
        <f aca="true" t="shared" si="32" ref="EP9:EP27">EN9/EM9*100</f>
        <v>#DIV/0!</v>
      </c>
      <c r="EQ9" s="447"/>
      <c r="ER9" s="243"/>
      <c r="ES9" s="457"/>
      <c r="ET9" s="457"/>
      <c r="EU9" s="457"/>
      <c r="EV9" s="457"/>
      <c r="EW9" s="458"/>
      <c r="EX9" s="182">
        <v>400</v>
      </c>
      <c r="EY9" s="182">
        <v>351</v>
      </c>
      <c r="EZ9" s="154">
        <f aca="true" t="shared" si="33" ref="EZ9:EZ27">EY9-EX9</f>
        <v>-49</v>
      </c>
      <c r="FA9" s="459" t="e">
        <f>EZ9/EO9*100</f>
        <v>#DIV/0!</v>
      </c>
      <c r="FB9" s="460">
        <f>EY9/EX9*100</f>
        <v>87.75</v>
      </c>
      <c r="FC9" s="461"/>
      <c r="FD9" s="462"/>
      <c r="FE9" s="463"/>
      <c r="FF9" s="243" t="s">
        <v>2</v>
      </c>
      <c r="FG9" s="464" t="s">
        <v>46</v>
      </c>
      <c r="FH9" s="231"/>
      <c r="FI9" s="151"/>
      <c r="FJ9" s="455">
        <f aca="true" t="shared" si="34" ref="FJ9:FJ27">FI9-FH9</f>
        <v>0</v>
      </c>
      <c r="FK9" s="456" t="e">
        <f aca="true" t="shared" si="35" ref="FK9:FK27">FI9/FH9*100</f>
        <v>#DIV/0!</v>
      </c>
      <c r="FL9" s="465" t="s">
        <v>46</v>
      </c>
      <c r="FM9" s="311">
        <v>75000</v>
      </c>
      <c r="FN9" s="315">
        <v>44154</v>
      </c>
      <c r="FO9" s="154">
        <f>FN9-FM9</f>
        <v>-30846</v>
      </c>
      <c r="FP9" s="460">
        <f>FN9/FM9*100</f>
        <v>58.872</v>
      </c>
      <c r="FQ9" s="466"/>
      <c r="FR9" s="467"/>
      <c r="FS9" s="467"/>
      <c r="FT9" s="456"/>
      <c r="FU9" s="231"/>
      <c r="FV9" s="188"/>
      <c r="FW9" s="455">
        <f aca="true" t="shared" si="36" ref="FW9:FW27">FV9-FU9</f>
        <v>0</v>
      </c>
      <c r="FX9" s="456" t="e">
        <f aca="true" t="shared" si="37" ref="FX9:FX27">FV9/FU9*100</f>
        <v>#DIV/0!</v>
      </c>
      <c r="FY9" s="311"/>
      <c r="FZ9" s="315"/>
      <c r="GA9" s="154">
        <f aca="true" t="shared" si="38" ref="GA9:GA27">FZ9-FY9</f>
        <v>0</v>
      </c>
      <c r="GB9" s="468" t="e">
        <f>FZ9/FY9*100</f>
        <v>#DIV/0!</v>
      </c>
      <c r="GC9" s="181"/>
      <c r="GD9" s="182"/>
      <c r="GE9" s="154">
        <f aca="true" t="shared" si="39" ref="GE9:GE30">GD9-GC9</f>
        <v>0</v>
      </c>
      <c r="GF9" s="460" t="e">
        <f aca="true" t="shared" si="40" ref="GF9:GF30">GD9/GC9*100</f>
        <v>#DIV/0!</v>
      </c>
      <c r="GG9" s="412" t="s">
        <v>46</v>
      </c>
      <c r="GH9" s="620">
        <f aca="true" t="shared" si="41" ref="GH9:GH27">EX9+FH9+FM9+FU9</f>
        <v>75400</v>
      </c>
      <c r="GI9" s="301">
        <f aca="true" t="shared" si="42" ref="GI9:GI16">EJ9+EN9+EY9+FI9+FN9+FV9+FZ9+GD9</f>
        <v>44505</v>
      </c>
      <c r="GJ9" s="621">
        <f aca="true" t="shared" si="43" ref="GJ9:GJ26">GI9-GH9</f>
        <v>-30895</v>
      </c>
      <c r="GK9" s="622">
        <f>GI9/GH9*100</f>
        <v>59.02519893899204</v>
      </c>
      <c r="GL9" s="84"/>
      <c r="GM9" s="24"/>
      <c r="GN9" s="27"/>
      <c r="GO9" s="25"/>
      <c r="GP9" s="66"/>
      <c r="GQ9" s="9"/>
      <c r="GR9" s="9"/>
      <c r="GS9" s="9"/>
      <c r="GT9" s="9"/>
      <c r="GU9" s="68"/>
      <c r="GV9" s="68"/>
      <c r="GW9" s="6"/>
      <c r="GX9" s="9"/>
      <c r="GY9" s="68"/>
      <c r="GZ9" s="9"/>
      <c r="HA9" s="6"/>
      <c r="HB9" s="9"/>
      <c r="HC9" s="9"/>
      <c r="HD9" s="9"/>
      <c r="HE9" s="9"/>
      <c r="HF9" s="9"/>
      <c r="HG9" s="17"/>
      <c r="HH9" s="17"/>
      <c r="HI9" s="17"/>
      <c r="HJ9" s="18"/>
      <c r="HK9" s="6"/>
      <c r="HL9" s="3"/>
      <c r="HM9" s="3"/>
      <c r="HN9" s="6"/>
      <c r="HO9" s="9"/>
      <c r="HP9" s="68"/>
      <c r="HQ9" s="9"/>
      <c r="HR9" s="6"/>
      <c r="HS9" s="9"/>
    </row>
    <row r="10" spans="1:227" s="21" customFormat="1" ht="18">
      <c r="A10" s="310" t="s">
        <v>80</v>
      </c>
      <c r="B10" s="317"/>
      <c r="C10" s="191"/>
      <c r="D10" s="318"/>
      <c r="E10" s="319"/>
      <c r="F10" s="313"/>
      <c r="G10" s="182">
        <v>459</v>
      </c>
      <c r="H10" s="191">
        <f t="shared" si="0"/>
        <v>459</v>
      </c>
      <c r="I10" s="235"/>
      <c r="J10" s="311">
        <v>9000</v>
      </c>
      <c r="K10" s="185">
        <v>10160</v>
      </c>
      <c r="L10" s="182">
        <f t="shared" si="1"/>
        <v>1160</v>
      </c>
      <c r="M10" s="320">
        <f aca="true" t="shared" si="44" ref="M10:M27">K10*100/J10</f>
        <v>112.88888888888889</v>
      </c>
      <c r="N10" s="181">
        <v>8800</v>
      </c>
      <c r="O10" s="182">
        <v>11352</v>
      </c>
      <c r="P10" s="182">
        <f t="shared" si="2"/>
        <v>2552</v>
      </c>
      <c r="Q10" s="320">
        <f aca="true" t="shared" si="45" ref="Q10:Q27">O10*100/N10</f>
        <v>129</v>
      </c>
      <c r="R10" s="310" t="s">
        <v>47</v>
      </c>
      <c r="S10" s="361"/>
      <c r="T10" s="362"/>
      <c r="U10" s="362">
        <f aca="true" t="shared" si="46" ref="U10:U30">T10-S10</f>
        <v>0</v>
      </c>
      <c r="V10" s="320" t="e">
        <f aca="true" t="shared" si="47" ref="V10:V30">T10*100/S10</f>
        <v>#DIV/0!</v>
      </c>
      <c r="W10" s="233"/>
      <c r="X10" s="185"/>
      <c r="Y10" s="185"/>
      <c r="Z10" s="356"/>
      <c r="AA10" s="185"/>
      <c r="AB10" s="185"/>
      <c r="AC10" s="185"/>
      <c r="AD10" s="357"/>
      <c r="AE10" s="317"/>
      <c r="AF10" s="185"/>
      <c r="AG10" s="191"/>
      <c r="AH10" s="363" t="e">
        <f aca="true" t="shared" si="48" ref="AH10:AH30">AF10/AE10*100</f>
        <v>#DIV/0!</v>
      </c>
      <c r="AI10" s="364">
        <f aca="true" t="shared" si="49" ref="AI10:AI27">AM10+AQ10</f>
        <v>125000</v>
      </c>
      <c r="AJ10" s="158">
        <f aca="true" t="shared" si="50" ref="AJ10:AJ27">AN10+AR10</f>
        <v>184216</v>
      </c>
      <c r="AK10" s="159">
        <f t="shared" si="3"/>
        <v>59216</v>
      </c>
      <c r="AL10" s="160">
        <f aca="true" t="shared" si="51" ref="AL10:AL30">AJ10*100/AI10</f>
        <v>147.3728</v>
      </c>
      <c r="AM10" s="157">
        <v>3300</v>
      </c>
      <c r="AN10" s="158">
        <v>17983</v>
      </c>
      <c r="AO10" s="159">
        <f aca="true" t="shared" si="52" ref="AO10:AO27">AN10-AM10</f>
        <v>14683</v>
      </c>
      <c r="AP10" s="160">
        <f aca="true" t="shared" si="53" ref="AP10:AP30">AN10*100/AM10</f>
        <v>544.939393939394</v>
      </c>
      <c r="AQ10" s="161">
        <v>121700</v>
      </c>
      <c r="AR10" s="162">
        <v>166233</v>
      </c>
      <c r="AS10" s="155">
        <f t="shared" si="4"/>
        <v>44533</v>
      </c>
      <c r="AT10" s="163">
        <f t="shared" si="5"/>
        <v>136.5924404272802</v>
      </c>
      <c r="AU10" s="549"/>
      <c r="AV10" s="552"/>
      <c r="AW10" s="155">
        <f>AV10-AU10</f>
        <v>0</v>
      </c>
      <c r="AX10" s="550"/>
      <c r="AY10" s="412" t="s">
        <v>47</v>
      </c>
      <c r="AZ10" s="181"/>
      <c r="BA10" s="182"/>
      <c r="BB10" s="182">
        <f t="shared" si="6"/>
        <v>0</v>
      </c>
      <c r="BC10" s="189" t="e">
        <f t="shared" si="7"/>
        <v>#DIV/0!</v>
      </c>
      <c r="BD10" s="184">
        <v>79200</v>
      </c>
      <c r="BE10" s="155">
        <v>94122</v>
      </c>
      <c r="BF10" s="155">
        <f t="shared" si="8"/>
        <v>14922</v>
      </c>
      <c r="BG10" s="190">
        <f t="shared" si="9"/>
        <v>118.8409090909091</v>
      </c>
      <c r="BH10" s="185">
        <v>152900</v>
      </c>
      <c r="BI10" s="185">
        <v>144891</v>
      </c>
      <c r="BJ10" s="185">
        <f t="shared" si="10"/>
        <v>-8009</v>
      </c>
      <c r="BK10" s="189">
        <f t="shared" si="11"/>
        <v>94.76193590582079</v>
      </c>
      <c r="BL10" s="317"/>
      <c r="BM10" s="185"/>
      <c r="BN10" s="191">
        <f t="shared" si="12"/>
        <v>0</v>
      </c>
      <c r="BO10" s="189" t="e">
        <f aca="true" t="shared" si="54" ref="BO10:BO27">BM10/BL10*100</f>
        <v>#DIV/0!</v>
      </c>
      <c r="BP10" s="239" t="s">
        <v>47</v>
      </c>
      <c r="BQ10" s="274"/>
      <c r="BR10" s="159"/>
      <c r="BS10" s="159">
        <f aca="true" t="shared" si="55" ref="BS10:BS24">BR10-BQ10</f>
        <v>0</v>
      </c>
      <c r="BT10" s="190" t="e">
        <f aca="true" t="shared" si="56" ref="BT10:BT24">BR10/BQ10*100</f>
        <v>#DIV/0!</v>
      </c>
      <c r="BU10" s="240">
        <v>600</v>
      </c>
      <c r="BV10" s="191">
        <v>1113</v>
      </c>
      <c r="BW10" s="191">
        <f aca="true" t="shared" si="57" ref="BW10:BW27">BV10-BU10</f>
        <v>513</v>
      </c>
      <c r="BX10" s="189">
        <f aca="true" t="shared" si="58" ref="BX10:BX27">BV10/BU10*100</f>
        <v>185.5</v>
      </c>
      <c r="BY10" s="191">
        <v>440</v>
      </c>
      <c r="BZ10" s="191">
        <v>250</v>
      </c>
      <c r="CA10" s="191">
        <f aca="true" t="shared" si="59" ref="CA10:CA27">BZ10-BY10</f>
        <v>-190</v>
      </c>
      <c r="CB10" s="189">
        <f aca="true" t="shared" si="60" ref="CB10:CB27">BZ10/BY10*100</f>
        <v>56.81818181818182</v>
      </c>
      <c r="CC10" s="191">
        <v>810</v>
      </c>
      <c r="CD10" s="191">
        <v>5</v>
      </c>
      <c r="CE10" s="191">
        <f t="shared" si="13"/>
        <v>-805</v>
      </c>
      <c r="CF10" s="189">
        <f t="shared" si="14"/>
        <v>0.6172839506172839</v>
      </c>
      <c r="CG10" s="233"/>
      <c r="CH10" s="185"/>
      <c r="CI10" s="185">
        <f t="shared" si="15"/>
        <v>0</v>
      </c>
      <c r="CJ10" s="234" t="e">
        <f t="shared" si="16"/>
        <v>#DIV/0!</v>
      </c>
      <c r="CK10" s="185"/>
      <c r="CL10" s="185"/>
      <c r="CM10" s="185">
        <f t="shared" si="17"/>
        <v>0</v>
      </c>
      <c r="CN10" s="235" t="e">
        <f t="shared" si="18"/>
        <v>#DIV/0!</v>
      </c>
      <c r="CO10" s="241"/>
      <c r="CP10" s="241"/>
      <c r="CQ10" s="241"/>
      <c r="CR10" s="242"/>
      <c r="CS10" s="243"/>
      <c r="CT10" s="159">
        <f t="shared" si="19"/>
        <v>0</v>
      </c>
      <c r="CU10" s="244" t="e">
        <f t="shared" si="20"/>
        <v>#DIV/0!</v>
      </c>
      <c r="CV10" s="292">
        <f t="shared" si="21"/>
        <v>376750</v>
      </c>
      <c r="CW10" s="293">
        <f t="shared" si="22"/>
        <v>446568</v>
      </c>
      <c r="CX10" s="294">
        <f t="shared" si="23"/>
        <v>69818</v>
      </c>
      <c r="CY10" s="295">
        <f aca="true" t="shared" si="61" ref="CY10:CY28">CW10*100/CV10</f>
        <v>118.53165228931653</v>
      </c>
      <c r="CZ10" s="447" t="s">
        <v>33</v>
      </c>
      <c r="DA10" s="317"/>
      <c r="DB10" s="191"/>
      <c r="DC10" s="191"/>
      <c r="DD10" s="189"/>
      <c r="DE10" s="549"/>
      <c r="DF10" s="130"/>
      <c r="DG10" s="131"/>
      <c r="DH10" s="563"/>
      <c r="DI10" s="573"/>
      <c r="DJ10" s="568"/>
      <c r="DK10" s="555"/>
      <c r="DL10" s="273"/>
      <c r="DM10" s="234"/>
      <c r="DN10" s="185"/>
      <c r="DO10" s="189"/>
      <c r="DP10" s="240"/>
      <c r="DQ10" s="234"/>
      <c r="DR10" s="315"/>
      <c r="DS10" s="183"/>
      <c r="DT10" s="233"/>
      <c r="DU10" s="185"/>
      <c r="DV10" s="185"/>
      <c r="DW10" s="235"/>
      <c r="DX10" s="423">
        <v>282600</v>
      </c>
      <c r="DY10" s="423">
        <v>282600</v>
      </c>
      <c r="DZ10" s="315">
        <f t="shared" si="24"/>
        <v>0</v>
      </c>
      <c r="EA10" s="183">
        <f t="shared" si="25"/>
        <v>100</v>
      </c>
      <c r="EB10" s="447" t="s">
        <v>33</v>
      </c>
      <c r="EC10" s="424">
        <f t="shared" si="26"/>
        <v>659350</v>
      </c>
      <c r="ED10" s="425">
        <f t="shared" si="26"/>
        <v>729168</v>
      </c>
      <c r="EE10" s="428">
        <f t="shared" si="27"/>
        <v>69818</v>
      </c>
      <c r="EF10" s="429">
        <f t="shared" si="28"/>
        <v>110.58891332372791</v>
      </c>
      <c r="EG10" s="2"/>
      <c r="EH10" s="310" t="s">
        <v>47</v>
      </c>
      <c r="EI10" s="317"/>
      <c r="EJ10" s="191"/>
      <c r="EK10" s="191">
        <f t="shared" si="29"/>
        <v>0</v>
      </c>
      <c r="EL10" s="189" t="e">
        <f t="shared" si="30"/>
        <v>#DIV/0!</v>
      </c>
      <c r="EM10" s="185"/>
      <c r="EN10" s="191"/>
      <c r="EO10" s="162">
        <f t="shared" si="31"/>
        <v>0</v>
      </c>
      <c r="EP10" s="469" t="e">
        <f t="shared" si="32"/>
        <v>#DIV/0!</v>
      </c>
      <c r="EQ10" s="447"/>
      <c r="ER10" s="243"/>
      <c r="ES10" s="457"/>
      <c r="ET10" s="457"/>
      <c r="EU10" s="457"/>
      <c r="EV10" s="457"/>
      <c r="EW10" s="458"/>
      <c r="EX10" s="191">
        <v>250</v>
      </c>
      <c r="EY10" s="191">
        <v>207</v>
      </c>
      <c r="EZ10" s="162">
        <f t="shared" si="33"/>
        <v>-43</v>
      </c>
      <c r="FA10" s="470" t="e">
        <f>EZ10/EO10*100</f>
        <v>#DIV/0!</v>
      </c>
      <c r="FB10" s="469">
        <f aca="true" t="shared" si="62" ref="FB10:FB30">EY10/EX10*100</f>
        <v>82.8</v>
      </c>
      <c r="FC10" s="461"/>
      <c r="FD10" s="462"/>
      <c r="FE10" s="463"/>
      <c r="FF10" s="243" t="s">
        <v>33</v>
      </c>
      <c r="FG10" s="464" t="s">
        <v>47</v>
      </c>
      <c r="FH10" s="240"/>
      <c r="FI10" s="159">
        <v>674</v>
      </c>
      <c r="FJ10" s="162">
        <f t="shared" si="34"/>
        <v>674</v>
      </c>
      <c r="FK10" s="469" t="e">
        <f t="shared" si="35"/>
        <v>#DIV/0!</v>
      </c>
      <c r="FL10" s="465" t="s">
        <v>47</v>
      </c>
      <c r="FM10" s="317">
        <v>56250</v>
      </c>
      <c r="FN10" s="185">
        <v>20605</v>
      </c>
      <c r="FO10" s="162">
        <f aca="true" t="shared" si="63" ref="FO10:FO26">FN10-FM10</f>
        <v>-35645</v>
      </c>
      <c r="FP10" s="469">
        <f aca="true" t="shared" si="64" ref="FP10:FP26">FN10/FM10*100</f>
        <v>36.63111111111111</v>
      </c>
      <c r="FQ10" s="471"/>
      <c r="FR10" s="472"/>
      <c r="FS10" s="472"/>
      <c r="FT10" s="469"/>
      <c r="FU10" s="240"/>
      <c r="FV10" s="191"/>
      <c r="FW10" s="162">
        <f t="shared" si="36"/>
        <v>0</v>
      </c>
      <c r="FX10" s="469" t="e">
        <f t="shared" si="37"/>
        <v>#DIV/0!</v>
      </c>
      <c r="FY10" s="317"/>
      <c r="FZ10" s="185"/>
      <c r="GA10" s="154">
        <f t="shared" si="38"/>
        <v>0</v>
      </c>
      <c r="GB10" s="468" t="e">
        <f aca="true" t="shared" si="65" ref="GB10:GB30">FZ10/FY10*100</f>
        <v>#DIV/0!</v>
      </c>
      <c r="GC10" s="240"/>
      <c r="GD10" s="191"/>
      <c r="GE10" s="162">
        <f t="shared" si="39"/>
        <v>0</v>
      </c>
      <c r="GF10" s="469" t="e">
        <f t="shared" si="40"/>
        <v>#DIV/0!</v>
      </c>
      <c r="GG10" s="412" t="s">
        <v>47</v>
      </c>
      <c r="GH10" s="616">
        <f t="shared" si="41"/>
        <v>56500</v>
      </c>
      <c r="GI10" s="617">
        <f t="shared" si="42"/>
        <v>21486</v>
      </c>
      <c r="GJ10" s="618">
        <f t="shared" si="43"/>
        <v>-35014</v>
      </c>
      <c r="GK10" s="619">
        <f>GI10/GH10*100</f>
        <v>38.028318584070796</v>
      </c>
      <c r="GL10" s="84"/>
      <c r="GM10" s="27"/>
      <c r="GN10" s="27"/>
      <c r="GO10" s="25"/>
      <c r="GP10" s="66"/>
      <c r="GQ10" s="9"/>
      <c r="GR10" s="9"/>
      <c r="GS10" s="9"/>
      <c r="GT10" s="9"/>
      <c r="GU10" s="68"/>
      <c r="GV10" s="68"/>
      <c r="GW10" s="6"/>
      <c r="GX10" s="9"/>
      <c r="GY10" s="68"/>
      <c r="GZ10" s="9"/>
      <c r="HA10" s="6"/>
      <c r="HB10" s="9"/>
      <c r="HC10" s="9"/>
      <c r="HD10" s="9"/>
      <c r="HE10" s="9"/>
      <c r="HF10" s="9"/>
      <c r="HG10" s="17"/>
      <c r="HH10" s="17"/>
      <c r="HI10" s="17"/>
      <c r="HJ10" s="18"/>
      <c r="HK10" s="6"/>
      <c r="HL10" s="3"/>
      <c r="HM10" s="3"/>
      <c r="HN10" s="6"/>
      <c r="HO10" s="9"/>
      <c r="HP10" s="9"/>
      <c r="HQ10" s="9"/>
      <c r="HR10" s="6"/>
      <c r="HS10" s="9"/>
    </row>
    <row r="11" spans="1:227" s="21" customFormat="1" ht="18">
      <c r="A11" s="310" t="s">
        <v>51</v>
      </c>
      <c r="B11" s="317"/>
      <c r="C11" s="191"/>
      <c r="D11" s="318"/>
      <c r="E11" s="319"/>
      <c r="F11" s="313">
        <v>100</v>
      </c>
      <c r="G11" s="182">
        <v>118</v>
      </c>
      <c r="H11" s="191">
        <f t="shared" si="0"/>
        <v>18</v>
      </c>
      <c r="I11" s="235"/>
      <c r="J11" s="317">
        <v>25500</v>
      </c>
      <c r="K11" s="243">
        <v>9517</v>
      </c>
      <c r="L11" s="182">
        <f t="shared" si="1"/>
        <v>-15983</v>
      </c>
      <c r="M11" s="320">
        <f t="shared" si="44"/>
        <v>37.32156862745098</v>
      </c>
      <c r="N11" s="181"/>
      <c r="O11" s="182">
        <v>2282</v>
      </c>
      <c r="P11" s="182">
        <f t="shared" si="2"/>
        <v>2282</v>
      </c>
      <c r="Q11" s="320" t="e">
        <f t="shared" si="45"/>
        <v>#DIV/0!</v>
      </c>
      <c r="R11" s="310" t="s">
        <v>51</v>
      </c>
      <c r="S11" s="361"/>
      <c r="T11" s="362"/>
      <c r="U11" s="362">
        <f t="shared" si="46"/>
        <v>0</v>
      </c>
      <c r="V11" s="320" t="e">
        <f t="shared" si="47"/>
        <v>#DIV/0!</v>
      </c>
      <c r="W11" s="233"/>
      <c r="X11" s="185"/>
      <c r="Y11" s="185"/>
      <c r="Z11" s="356"/>
      <c r="AA11" s="185"/>
      <c r="AB11" s="185"/>
      <c r="AC11" s="185"/>
      <c r="AD11" s="357"/>
      <c r="AE11" s="317"/>
      <c r="AF11" s="191"/>
      <c r="AG11" s="191"/>
      <c r="AH11" s="363" t="e">
        <f t="shared" si="48"/>
        <v>#DIV/0!</v>
      </c>
      <c r="AI11" s="364">
        <f t="shared" si="49"/>
        <v>52200</v>
      </c>
      <c r="AJ11" s="158">
        <f t="shared" si="50"/>
        <v>107617</v>
      </c>
      <c r="AK11" s="159">
        <f t="shared" si="3"/>
        <v>55417</v>
      </c>
      <c r="AL11" s="160">
        <f t="shared" si="51"/>
        <v>206.16283524904213</v>
      </c>
      <c r="AM11" s="157">
        <v>11200</v>
      </c>
      <c r="AN11" s="158">
        <v>39363</v>
      </c>
      <c r="AO11" s="159">
        <f t="shared" si="52"/>
        <v>28163</v>
      </c>
      <c r="AP11" s="160">
        <f t="shared" si="53"/>
        <v>351.45535714285717</v>
      </c>
      <c r="AQ11" s="161">
        <v>41000</v>
      </c>
      <c r="AR11" s="164">
        <v>68254</v>
      </c>
      <c r="AS11" s="155">
        <f t="shared" si="4"/>
        <v>27254</v>
      </c>
      <c r="AT11" s="163">
        <f t="shared" si="5"/>
        <v>166.4731707317073</v>
      </c>
      <c r="AU11" s="549"/>
      <c r="AV11" s="243"/>
      <c r="AW11" s="185"/>
      <c r="AX11" s="550"/>
      <c r="AY11" s="412" t="s">
        <v>51</v>
      </c>
      <c r="AZ11" s="181"/>
      <c r="BA11" s="182"/>
      <c r="BB11" s="182">
        <f t="shared" si="6"/>
        <v>0</v>
      </c>
      <c r="BC11" s="189" t="e">
        <f t="shared" si="7"/>
        <v>#DIV/0!</v>
      </c>
      <c r="BD11" s="184">
        <v>164000</v>
      </c>
      <c r="BE11" s="155">
        <v>264073</v>
      </c>
      <c r="BF11" s="155">
        <f t="shared" si="8"/>
        <v>100073</v>
      </c>
      <c r="BG11" s="190">
        <f t="shared" si="9"/>
        <v>161.0201219512195</v>
      </c>
      <c r="BH11" s="185">
        <v>15300</v>
      </c>
      <c r="BI11" s="185">
        <v>39837</v>
      </c>
      <c r="BJ11" s="185">
        <f t="shared" si="10"/>
        <v>24537</v>
      </c>
      <c r="BK11" s="189">
        <f t="shared" si="11"/>
        <v>260.37254901960785</v>
      </c>
      <c r="BL11" s="317"/>
      <c r="BM11" s="185"/>
      <c r="BN11" s="191">
        <f t="shared" si="12"/>
        <v>0</v>
      </c>
      <c r="BO11" s="189" t="e">
        <f t="shared" si="54"/>
        <v>#DIV/0!</v>
      </c>
      <c r="BP11" s="239" t="s">
        <v>51</v>
      </c>
      <c r="BQ11" s="274">
        <v>50</v>
      </c>
      <c r="BR11" s="159">
        <v>510</v>
      </c>
      <c r="BS11" s="159">
        <f t="shared" si="55"/>
        <v>460</v>
      </c>
      <c r="BT11" s="190">
        <f t="shared" si="56"/>
        <v>1019.9999999999999</v>
      </c>
      <c r="BU11" s="240">
        <v>3600</v>
      </c>
      <c r="BV11" s="191">
        <v>4772</v>
      </c>
      <c r="BW11" s="191">
        <f t="shared" si="57"/>
        <v>1172</v>
      </c>
      <c r="BX11" s="189">
        <f t="shared" si="58"/>
        <v>132.55555555555557</v>
      </c>
      <c r="BY11" s="191">
        <v>4700</v>
      </c>
      <c r="BZ11" s="191">
        <v>6668</v>
      </c>
      <c r="CA11" s="191">
        <f t="shared" si="59"/>
        <v>1968</v>
      </c>
      <c r="CB11" s="189">
        <f t="shared" si="60"/>
        <v>141.87234042553192</v>
      </c>
      <c r="CC11" s="191">
        <v>1550</v>
      </c>
      <c r="CD11" s="191">
        <v>200</v>
      </c>
      <c r="CE11" s="191">
        <f t="shared" si="13"/>
        <v>-1350</v>
      </c>
      <c r="CF11" s="189">
        <f t="shared" si="14"/>
        <v>12.903225806451612</v>
      </c>
      <c r="CG11" s="233"/>
      <c r="CH11" s="185"/>
      <c r="CI11" s="185">
        <f t="shared" si="15"/>
        <v>0</v>
      </c>
      <c r="CJ11" s="185" t="e">
        <f t="shared" si="16"/>
        <v>#DIV/0!</v>
      </c>
      <c r="CK11" s="185"/>
      <c r="CL11" s="185"/>
      <c r="CM11" s="185">
        <f t="shared" si="17"/>
        <v>0</v>
      </c>
      <c r="CN11" s="235" t="e">
        <f t="shared" si="18"/>
        <v>#DIV/0!</v>
      </c>
      <c r="CO11" s="241"/>
      <c r="CP11" s="241"/>
      <c r="CQ11" s="241"/>
      <c r="CR11" s="242"/>
      <c r="CS11" s="243"/>
      <c r="CT11" s="159">
        <f t="shared" si="19"/>
        <v>0</v>
      </c>
      <c r="CU11" s="244" t="e">
        <f t="shared" si="20"/>
        <v>#DIV/0!</v>
      </c>
      <c r="CV11" s="292">
        <f t="shared" si="21"/>
        <v>267000</v>
      </c>
      <c r="CW11" s="293">
        <f t="shared" si="22"/>
        <v>435594</v>
      </c>
      <c r="CX11" s="294">
        <f t="shared" si="23"/>
        <v>168594</v>
      </c>
      <c r="CY11" s="295">
        <f t="shared" si="61"/>
        <v>163.1438202247191</v>
      </c>
      <c r="CZ11" s="447" t="s">
        <v>35</v>
      </c>
      <c r="DA11" s="317"/>
      <c r="DB11" s="191"/>
      <c r="DC11" s="191"/>
      <c r="DD11" s="189"/>
      <c r="DE11" s="556"/>
      <c r="DF11" s="130"/>
      <c r="DG11" s="131"/>
      <c r="DH11" s="563"/>
      <c r="DI11" s="573"/>
      <c r="DJ11" s="568"/>
      <c r="DK11" s="555"/>
      <c r="DL11" s="248"/>
      <c r="DM11" s="234"/>
      <c r="DN11" s="185"/>
      <c r="DO11" s="189"/>
      <c r="DP11" s="430"/>
      <c r="DQ11" s="234"/>
      <c r="DR11" s="315"/>
      <c r="DS11" s="183"/>
      <c r="DT11" s="233"/>
      <c r="DU11" s="185"/>
      <c r="DV11" s="185"/>
      <c r="DW11" s="431"/>
      <c r="DX11" s="423">
        <v>48300</v>
      </c>
      <c r="DY11" s="423">
        <v>48300</v>
      </c>
      <c r="DZ11" s="315">
        <f t="shared" si="24"/>
        <v>0</v>
      </c>
      <c r="EA11" s="183">
        <f t="shared" si="25"/>
        <v>100</v>
      </c>
      <c r="EB11" s="447" t="s">
        <v>35</v>
      </c>
      <c r="EC11" s="424">
        <f t="shared" si="26"/>
        <v>315300</v>
      </c>
      <c r="ED11" s="425">
        <f t="shared" si="26"/>
        <v>483894</v>
      </c>
      <c r="EE11" s="428">
        <f t="shared" si="27"/>
        <v>168594</v>
      </c>
      <c r="EF11" s="429">
        <f t="shared" si="28"/>
        <v>153.4709800190295</v>
      </c>
      <c r="EG11" s="2"/>
      <c r="EH11" s="310" t="s">
        <v>51</v>
      </c>
      <c r="EI11" s="317"/>
      <c r="EJ11" s="191"/>
      <c r="EK11" s="191">
        <f t="shared" si="29"/>
        <v>0</v>
      </c>
      <c r="EL11" s="189" t="e">
        <f t="shared" si="30"/>
        <v>#DIV/0!</v>
      </c>
      <c r="EM11" s="185"/>
      <c r="EN11" s="191"/>
      <c r="EO11" s="162">
        <f t="shared" si="31"/>
        <v>0</v>
      </c>
      <c r="EP11" s="469" t="e">
        <f t="shared" si="32"/>
        <v>#DIV/0!</v>
      </c>
      <c r="EQ11" s="447"/>
      <c r="ER11" s="243"/>
      <c r="ES11" s="457"/>
      <c r="ET11" s="457"/>
      <c r="EU11" s="457"/>
      <c r="EV11" s="457"/>
      <c r="EW11" s="458"/>
      <c r="EX11" s="191">
        <v>200</v>
      </c>
      <c r="EY11" s="191">
        <v>8</v>
      </c>
      <c r="EZ11" s="162">
        <f t="shared" si="33"/>
        <v>-192</v>
      </c>
      <c r="FA11" s="470"/>
      <c r="FB11" s="469">
        <f t="shared" si="62"/>
        <v>4</v>
      </c>
      <c r="FC11" s="461"/>
      <c r="FD11" s="463"/>
      <c r="FE11" s="463"/>
      <c r="FF11" s="243" t="s">
        <v>35</v>
      </c>
      <c r="FG11" s="464" t="s">
        <v>51</v>
      </c>
      <c r="FH11" s="240"/>
      <c r="FI11" s="159"/>
      <c r="FJ11" s="162">
        <f t="shared" si="34"/>
        <v>0</v>
      </c>
      <c r="FK11" s="469" t="e">
        <f t="shared" si="35"/>
        <v>#DIV/0!</v>
      </c>
      <c r="FL11" s="465" t="s">
        <v>51</v>
      </c>
      <c r="FM11" s="317"/>
      <c r="FN11" s="185">
        <v>3890</v>
      </c>
      <c r="FO11" s="162">
        <f t="shared" si="63"/>
        <v>3890</v>
      </c>
      <c r="FP11" s="469" t="e">
        <f t="shared" si="64"/>
        <v>#DIV/0!</v>
      </c>
      <c r="FQ11" s="471"/>
      <c r="FR11" s="472"/>
      <c r="FS11" s="472"/>
      <c r="FT11" s="469"/>
      <c r="FU11" s="240"/>
      <c r="FV11" s="191"/>
      <c r="FW11" s="162">
        <f t="shared" si="36"/>
        <v>0</v>
      </c>
      <c r="FX11" s="469" t="e">
        <f t="shared" si="37"/>
        <v>#DIV/0!</v>
      </c>
      <c r="FY11" s="317"/>
      <c r="FZ11" s="185"/>
      <c r="GA11" s="154">
        <f t="shared" si="38"/>
        <v>0</v>
      </c>
      <c r="GB11" s="468" t="e">
        <f t="shared" si="65"/>
        <v>#DIV/0!</v>
      </c>
      <c r="GC11" s="240"/>
      <c r="GD11" s="191"/>
      <c r="GE11" s="162">
        <f t="shared" si="39"/>
        <v>0</v>
      </c>
      <c r="GF11" s="469" t="e">
        <f t="shared" si="40"/>
        <v>#DIV/0!</v>
      </c>
      <c r="GG11" s="412" t="s">
        <v>51</v>
      </c>
      <c r="GH11" s="616">
        <f t="shared" si="41"/>
        <v>200</v>
      </c>
      <c r="GI11" s="617">
        <f t="shared" si="42"/>
        <v>3898</v>
      </c>
      <c r="GJ11" s="618">
        <f t="shared" si="43"/>
        <v>3698</v>
      </c>
      <c r="GK11" s="619">
        <f>GI11/GH11*100</f>
        <v>1948.9999999999998</v>
      </c>
      <c r="GL11" s="84"/>
      <c r="GM11" s="24"/>
      <c r="GN11" s="27"/>
      <c r="GO11" s="25"/>
      <c r="GP11" s="66"/>
      <c r="GQ11" s="9"/>
      <c r="GR11" s="9"/>
      <c r="GS11" s="9"/>
      <c r="GT11" s="9"/>
      <c r="GU11" s="68"/>
      <c r="GV11" s="68"/>
      <c r="GW11" s="6"/>
      <c r="GX11" s="9"/>
      <c r="GY11" s="68"/>
      <c r="GZ11" s="9"/>
      <c r="HA11" s="6"/>
      <c r="HB11" s="9"/>
      <c r="HC11" s="9"/>
      <c r="HD11" s="9"/>
      <c r="HE11" s="9"/>
      <c r="HF11" s="9"/>
      <c r="HG11" s="17"/>
      <c r="HH11" s="17"/>
      <c r="HI11" s="17"/>
      <c r="HJ11" s="18"/>
      <c r="HK11" s="6"/>
      <c r="HL11" s="68"/>
      <c r="HM11" s="1"/>
      <c r="HN11" s="6"/>
      <c r="HO11" s="9"/>
      <c r="HP11" s="68"/>
      <c r="HQ11" s="9"/>
      <c r="HR11" s="6"/>
      <c r="HS11" s="9"/>
    </row>
    <row r="12" spans="1:227" s="25" customFormat="1" ht="18">
      <c r="A12" s="310" t="s">
        <v>63</v>
      </c>
      <c r="B12" s="242"/>
      <c r="C12" s="159"/>
      <c r="D12" s="322"/>
      <c r="E12" s="319"/>
      <c r="F12" s="595"/>
      <c r="G12" s="155"/>
      <c r="H12" s="159">
        <f t="shared" si="0"/>
        <v>0</v>
      </c>
      <c r="I12" s="244"/>
      <c r="J12" s="242">
        <v>700</v>
      </c>
      <c r="K12" s="243">
        <v>651</v>
      </c>
      <c r="L12" s="155">
        <f t="shared" si="1"/>
        <v>-49</v>
      </c>
      <c r="M12" s="160">
        <f t="shared" si="44"/>
        <v>93</v>
      </c>
      <c r="N12" s="596"/>
      <c r="O12" s="155">
        <v>2519</v>
      </c>
      <c r="P12" s="155">
        <f t="shared" si="2"/>
        <v>2519</v>
      </c>
      <c r="Q12" s="160" t="e">
        <f t="shared" si="45"/>
        <v>#DIV/0!</v>
      </c>
      <c r="R12" s="310" t="s">
        <v>63</v>
      </c>
      <c r="S12" s="597"/>
      <c r="T12" s="598"/>
      <c r="U12" s="598">
        <f t="shared" si="46"/>
        <v>0</v>
      </c>
      <c r="V12" s="160" t="e">
        <f t="shared" si="47"/>
        <v>#DIV/0!</v>
      </c>
      <c r="W12" s="447"/>
      <c r="X12" s="243"/>
      <c r="Y12" s="243"/>
      <c r="Z12" s="599"/>
      <c r="AA12" s="243"/>
      <c r="AB12" s="243"/>
      <c r="AC12" s="243"/>
      <c r="AD12" s="600"/>
      <c r="AE12" s="242"/>
      <c r="AF12" s="159"/>
      <c r="AG12" s="159"/>
      <c r="AH12" s="601" t="e">
        <f t="shared" si="48"/>
        <v>#DIV/0!</v>
      </c>
      <c r="AI12" s="364">
        <f t="shared" si="49"/>
        <v>38500</v>
      </c>
      <c r="AJ12" s="158">
        <f t="shared" si="50"/>
        <v>47068</v>
      </c>
      <c r="AK12" s="159">
        <f t="shared" si="3"/>
        <v>8568</v>
      </c>
      <c r="AL12" s="160">
        <f t="shared" si="51"/>
        <v>122.25454545454545</v>
      </c>
      <c r="AM12" s="157">
        <v>1500</v>
      </c>
      <c r="AN12" s="158">
        <v>5508</v>
      </c>
      <c r="AO12" s="159">
        <f t="shared" si="52"/>
        <v>4008</v>
      </c>
      <c r="AP12" s="160">
        <f t="shared" si="53"/>
        <v>367.2</v>
      </c>
      <c r="AQ12" s="447">
        <v>37000</v>
      </c>
      <c r="AR12" s="159">
        <v>41560</v>
      </c>
      <c r="AS12" s="155">
        <f t="shared" si="4"/>
        <v>4560</v>
      </c>
      <c r="AT12" s="163">
        <f t="shared" si="5"/>
        <v>112.32432432432434</v>
      </c>
      <c r="AU12" s="556"/>
      <c r="AV12" s="243"/>
      <c r="AW12" s="243"/>
      <c r="AX12" s="602"/>
      <c r="AY12" s="412" t="s">
        <v>63</v>
      </c>
      <c r="AZ12" s="596"/>
      <c r="BA12" s="155"/>
      <c r="BB12" s="155">
        <f t="shared" si="6"/>
        <v>0</v>
      </c>
      <c r="BC12" s="190" t="e">
        <f t="shared" si="7"/>
        <v>#DIV/0!</v>
      </c>
      <c r="BD12" s="184">
        <v>11600</v>
      </c>
      <c r="BE12" s="155">
        <v>7632</v>
      </c>
      <c r="BF12" s="155">
        <f t="shared" si="8"/>
        <v>-3968</v>
      </c>
      <c r="BG12" s="190">
        <f t="shared" si="9"/>
        <v>65.79310344827586</v>
      </c>
      <c r="BH12" s="243">
        <v>33600</v>
      </c>
      <c r="BI12" s="243">
        <v>115393</v>
      </c>
      <c r="BJ12" s="243">
        <f t="shared" si="10"/>
        <v>81793</v>
      </c>
      <c r="BK12" s="190">
        <f t="shared" si="11"/>
        <v>343.4315476190476</v>
      </c>
      <c r="BL12" s="242"/>
      <c r="BM12" s="243"/>
      <c r="BN12" s="159">
        <f t="shared" si="12"/>
        <v>0</v>
      </c>
      <c r="BO12" s="190" t="e">
        <f t="shared" si="54"/>
        <v>#DIV/0!</v>
      </c>
      <c r="BP12" s="239" t="s">
        <v>63</v>
      </c>
      <c r="BQ12" s="274"/>
      <c r="BR12" s="159"/>
      <c r="BS12" s="159">
        <f t="shared" si="55"/>
        <v>0</v>
      </c>
      <c r="BT12" s="190" t="e">
        <f t="shared" si="56"/>
        <v>#DIV/0!</v>
      </c>
      <c r="BU12" s="274">
        <v>900</v>
      </c>
      <c r="BV12" s="159">
        <v>636</v>
      </c>
      <c r="BW12" s="159">
        <f t="shared" si="57"/>
        <v>-264</v>
      </c>
      <c r="BX12" s="190">
        <f t="shared" si="58"/>
        <v>70.66666666666667</v>
      </c>
      <c r="BY12" s="159"/>
      <c r="BZ12" s="159"/>
      <c r="CA12" s="159">
        <f t="shared" si="59"/>
        <v>0</v>
      </c>
      <c r="CB12" s="190" t="e">
        <f t="shared" si="60"/>
        <v>#DIV/0!</v>
      </c>
      <c r="CC12" s="159">
        <v>325</v>
      </c>
      <c r="CD12" s="159">
        <v>205</v>
      </c>
      <c r="CE12" s="159">
        <f t="shared" si="13"/>
        <v>-120</v>
      </c>
      <c r="CF12" s="190">
        <f t="shared" si="14"/>
        <v>63.07692307692307</v>
      </c>
      <c r="CG12" s="447"/>
      <c r="CH12" s="243"/>
      <c r="CI12" s="243">
        <f t="shared" si="15"/>
        <v>0</v>
      </c>
      <c r="CJ12" s="470" t="e">
        <f t="shared" si="16"/>
        <v>#DIV/0!</v>
      </c>
      <c r="CK12" s="243"/>
      <c r="CL12" s="243"/>
      <c r="CM12" s="243">
        <f t="shared" si="17"/>
        <v>0</v>
      </c>
      <c r="CN12" s="244" t="e">
        <f t="shared" si="18"/>
        <v>#DIV/0!</v>
      </c>
      <c r="CO12" s="603"/>
      <c r="CP12" s="603"/>
      <c r="CQ12" s="603"/>
      <c r="CR12" s="242"/>
      <c r="CS12" s="243"/>
      <c r="CT12" s="159">
        <f t="shared" si="19"/>
        <v>0</v>
      </c>
      <c r="CU12" s="244" t="e">
        <f t="shared" si="20"/>
        <v>#DIV/0!</v>
      </c>
      <c r="CV12" s="292">
        <f t="shared" si="21"/>
        <v>85625</v>
      </c>
      <c r="CW12" s="293">
        <f t="shared" si="22"/>
        <v>174104</v>
      </c>
      <c r="CX12" s="294">
        <f t="shared" si="23"/>
        <v>88479</v>
      </c>
      <c r="CY12" s="295">
        <f t="shared" si="61"/>
        <v>203.33313868613138</v>
      </c>
      <c r="CZ12" s="447" t="s">
        <v>10</v>
      </c>
      <c r="DA12" s="242"/>
      <c r="DB12" s="159"/>
      <c r="DC12" s="159"/>
      <c r="DD12" s="190"/>
      <c r="DE12" s="556"/>
      <c r="DF12" s="604"/>
      <c r="DG12" s="605"/>
      <c r="DH12" s="606"/>
      <c r="DI12" s="607"/>
      <c r="DJ12" s="608"/>
      <c r="DK12" s="609"/>
      <c r="DL12" s="610"/>
      <c r="DM12" s="159"/>
      <c r="DN12" s="243"/>
      <c r="DO12" s="190"/>
      <c r="DP12" s="274"/>
      <c r="DQ12" s="159"/>
      <c r="DR12" s="611"/>
      <c r="DS12" s="612"/>
      <c r="DT12" s="447"/>
      <c r="DU12" s="243"/>
      <c r="DV12" s="243"/>
      <c r="DW12" s="244"/>
      <c r="DX12" s="613">
        <v>143400</v>
      </c>
      <c r="DY12" s="613">
        <v>143400</v>
      </c>
      <c r="DZ12" s="611">
        <f t="shared" si="24"/>
        <v>0</v>
      </c>
      <c r="EA12" s="612">
        <f t="shared" si="25"/>
        <v>100</v>
      </c>
      <c r="EB12" s="447" t="s">
        <v>10</v>
      </c>
      <c r="EC12" s="424">
        <f t="shared" si="26"/>
        <v>229025</v>
      </c>
      <c r="ED12" s="425">
        <f t="shared" si="26"/>
        <v>317504</v>
      </c>
      <c r="EE12" s="428">
        <f t="shared" si="27"/>
        <v>88479</v>
      </c>
      <c r="EF12" s="429">
        <f t="shared" si="28"/>
        <v>138.63290033839098</v>
      </c>
      <c r="EG12" s="9"/>
      <c r="EH12" s="310" t="s">
        <v>63</v>
      </c>
      <c r="EI12" s="242"/>
      <c r="EJ12" s="159"/>
      <c r="EK12" s="159">
        <f t="shared" si="29"/>
        <v>0</v>
      </c>
      <c r="EL12" s="190" t="e">
        <f t="shared" si="30"/>
        <v>#DIV/0!</v>
      </c>
      <c r="EM12" s="243"/>
      <c r="EN12" s="159"/>
      <c r="EO12" s="243">
        <f t="shared" si="31"/>
        <v>0</v>
      </c>
      <c r="EP12" s="190" t="e">
        <f t="shared" si="32"/>
        <v>#DIV/0!</v>
      </c>
      <c r="EQ12" s="447"/>
      <c r="ER12" s="243"/>
      <c r="ES12" s="457"/>
      <c r="ET12" s="457"/>
      <c r="EU12" s="457"/>
      <c r="EV12" s="457"/>
      <c r="EW12" s="458"/>
      <c r="EX12" s="159">
        <v>910</v>
      </c>
      <c r="EY12" s="159">
        <v>18</v>
      </c>
      <c r="EZ12" s="243">
        <f t="shared" si="33"/>
        <v>-892</v>
      </c>
      <c r="FA12" s="470" t="e">
        <f>EZ12/EN15*100</f>
        <v>#DIV/0!</v>
      </c>
      <c r="FB12" s="190">
        <f t="shared" si="62"/>
        <v>1.9780219780219779</v>
      </c>
      <c r="FC12" s="461"/>
      <c r="FD12" s="462"/>
      <c r="FE12" s="463"/>
      <c r="FF12" s="243" t="s">
        <v>10</v>
      </c>
      <c r="FG12" s="464" t="s">
        <v>63</v>
      </c>
      <c r="FH12" s="274"/>
      <c r="FI12" s="159"/>
      <c r="FJ12" s="243">
        <f t="shared" si="34"/>
        <v>0</v>
      </c>
      <c r="FK12" s="190" t="e">
        <f t="shared" si="35"/>
        <v>#DIV/0!</v>
      </c>
      <c r="FL12" s="465" t="s">
        <v>63</v>
      </c>
      <c r="FM12" s="242">
        <v>10000</v>
      </c>
      <c r="FN12" s="243">
        <v>5000</v>
      </c>
      <c r="FO12" s="243">
        <f t="shared" si="63"/>
        <v>-5000</v>
      </c>
      <c r="FP12" s="190">
        <f t="shared" si="64"/>
        <v>50</v>
      </c>
      <c r="FQ12" s="614"/>
      <c r="FR12" s="470"/>
      <c r="FS12" s="470"/>
      <c r="FT12" s="190"/>
      <c r="FU12" s="274"/>
      <c r="FV12" s="243"/>
      <c r="FW12" s="243">
        <f t="shared" si="36"/>
        <v>0</v>
      </c>
      <c r="FX12" s="190" t="e">
        <f t="shared" si="37"/>
        <v>#DIV/0!</v>
      </c>
      <c r="FY12" s="242"/>
      <c r="FZ12" s="243"/>
      <c r="GA12" s="611">
        <f t="shared" si="38"/>
        <v>0</v>
      </c>
      <c r="GB12" s="615" t="e">
        <f t="shared" si="65"/>
        <v>#DIV/0!</v>
      </c>
      <c r="GC12" s="274"/>
      <c r="GD12" s="159"/>
      <c r="GE12" s="243">
        <f t="shared" si="39"/>
        <v>0</v>
      </c>
      <c r="GF12" s="190" t="e">
        <f t="shared" si="40"/>
        <v>#DIV/0!</v>
      </c>
      <c r="GG12" s="412" t="s">
        <v>63</v>
      </c>
      <c r="GH12" s="616">
        <f t="shared" si="41"/>
        <v>10910</v>
      </c>
      <c r="GI12" s="617">
        <f t="shared" si="42"/>
        <v>5018</v>
      </c>
      <c r="GJ12" s="618">
        <f t="shared" si="43"/>
        <v>-5892</v>
      </c>
      <c r="GK12" s="619">
        <f aca="true" t="shared" si="66" ref="GK12:GK29">GI12/GH12*100</f>
        <v>45.99450045829514</v>
      </c>
      <c r="GL12" s="84"/>
      <c r="GM12" s="27"/>
      <c r="GN12" s="27"/>
      <c r="GP12" s="66"/>
      <c r="GQ12" s="9"/>
      <c r="GR12" s="9"/>
      <c r="GS12" s="9"/>
      <c r="GT12" s="9"/>
      <c r="GU12" s="68"/>
      <c r="GV12" s="68"/>
      <c r="GW12" s="6"/>
      <c r="GX12" s="9"/>
      <c r="GY12" s="68"/>
      <c r="GZ12" s="9"/>
      <c r="HA12" s="6"/>
      <c r="HB12" s="9"/>
      <c r="HC12" s="9"/>
      <c r="HD12" s="9"/>
      <c r="HE12" s="9"/>
      <c r="HF12" s="9"/>
      <c r="HG12" s="17"/>
      <c r="HH12" s="17"/>
      <c r="HI12" s="17"/>
      <c r="HJ12" s="18"/>
      <c r="HK12" s="6"/>
      <c r="HL12" s="68"/>
      <c r="HM12" s="6"/>
      <c r="HN12" s="6"/>
      <c r="HO12" s="9"/>
      <c r="HP12" s="9"/>
      <c r="HQ12" s="9"/>
      <c r="HR12" s="6"/>
      <c r="HS12" s="9"/>
    </row>
    <row r="13" spans="1:227" s="21" customFormat="1" ht="18">
      <c r="A13" s="321" t="s">
        <v>58</v>
      </c>
      <c r="B13" s="317"/>
      <c r="C13" s="191"/>
      <c r="D13" s="318"/>
      <c r="E13" s="319"/>
      <c r="F13" s="313"/>
      <c r="G13" s="182"/>
      <c r="H13" s="191">
        <f t="shared" si="0"/>
        <v>0</v>
      </c>
      <c r="I13" s="235"/>
      <c r="J13" s="317">
        <v>6500</v>
      </c>
      <c r="K13" s="185">
        <v>12067</v>
      </c>
      <c r="L13" s="182">
        <f t="shared" si="1"/>
        <v>5567</v>
      </c>
      <c r="M13" s="320">
        <f t="shared" si="44"/>
        <v>185.64615384615385</v>
      </c>
      <c r="N13" s="181"/>
      <c r="O13" s="155"/>
      <c r="P13" s="182">
        <f t="shared" si="2"/>
        <v>0</v>
      </c>
      <c r="Q13" s="320" t="e">
        <f t="shared" si="45"/>
        <v>#DIV/0!</v>
      </c>
      <c r="R13" s="321" t="s">
        <v>58</v>
      </c>
      <c r="S13" s="361"/>
      <c r="T13" s="362"/>
      <c r="U13" s="362">
        <f t="shared" si="46"/>
        <v>0</v>
      </c>
      <c r="V13" s="320" t="e">
        <f t="shared" si="47"/>
        <v>#DIV/0!</v>
      </c>
      <c r="W13" s="233"/>
      <c r="X13" s="191"/>
      <c r="Y13" s="185"/>
      <c r="Z13" s="356" t="e">
        <f>X13*100/W13</f>
        <v>#DIV/0!</v>
      </c>
      <c r="AA13" s="185"/>
      <c r="AB13" s="185"/>
      <c r="AC13" s="185"/>
      <c r="AD13" s="357"/>
      <c r="AE13" s="317"/>
      <c r="AF13" s="191"/>
      <c r="AG13" s="191"/>
      <c r="AH13" s="363" t="e">
        <f t="shared" si="48"/>
        <v>#DIV/0!</v>
      </c>
      <c r="AI13" s="364">
        <f t="shared" si="49"/>
        <v>80400</v>
      </c>
      <c r="AJ13" s="158">
        <f t="shared" si="50"/>
        <v>102945</v>
      </c>
      <c r="AK13" s="159">
        <f t="shared" si="3"/>
        <v>22545</v>
      </c>
      <c r="AL13" s="160">
        <f t="shared" si="51"/>
        <v>128.0410447761194</v>
      </c>
      <c r="AM13" s="157">
        <v>7100</v>
      </c>
      <c r="AN13" s="158">
        <v>46711</v>
      </c>
      <c r="AO13" s="159">
        <f t="shared" si="52"/>
        <v>39611</v>
      </c>
      <c r="AP13" s="160">
        <f t="shared" si="53"/>
        <v>657.9014084507043</v>
      </c>
      <c r="AQ13" s="161">
        <v>73300</v>
      </c>
      <c r="AR13" s="164">
        <v>56234</v>
      </c>
      <c r="AS13" s="155">
        <f t="shared" si="4"/>
        <v>-17066</v>
      </c>
      <c r="AT13" s="163">
        <f t="shared" si="5"/>
        <v>76.71759890859482</v>
      </c>
      <c r="AU13" s="549"/>
      <c r="AV13" s="243"/>
      <c r="AW13" s="185"/>
      <c r="AX13" s="550"/>
      <c r="AY13" s="413" t="s">
        <v>58</v>
      </c>
      <c r="AZ13" s="181"/>
      <c r="BA13" s="182"/>
      <c r="BB13" s="182">
        <f t="shared" si="6"/>
        <v>0</v>
      </c>
      <c r="BC13" s="189" t="e">
        <f t="shared" si="7"/>
        <v>#DIV/0!</v>
      </c>
      <c r="BD13" s="184">
        <v>138000</v>
      </c>
      <c r="BE13" s="155">
        <v>130430</v>
      </c>
      <c r="BF13" s="155">
        <f t="shared" si="8"/>
        <v>-7570</v>
      </c>
      <c r="BG13" s="190">
        <f t="shared" si="9"/>
        <v>94.51449275362319</v>
      </c>
      <c r="BH13" s="185">
        <v>70500</v>
      </c>
      <c r="BI13" s="185">
        <v>118257</v>
      </c>
      <c r="BJ13" s="185">
        <f t="shared" si="10"/>
        <v>47757</v>
      </c>
      <c r="BK13" s="189">
        <f t="shared" si="11"/>
        <v>167.7404255319149</v>
      </c>
      <c r="BL13" s="317"/>
      <c r="BM13" s="185"/>
      <c r="BN13" s="191">
        <f t="shared" si="12"/>
        <v>0</v>
      </c>
      <c r="BO13" s="189" t="e">
        <f t="shared" si="54"/>
        <v>#DIV/0!</v>
      </c>
      <c r="BP13" s="245" t="s">
        <v>58</v>
      </c>
      <c r="BQ13" s="274"/>
      <c r="BR13" s="159"/>
      <c r="BS13" s="159">
        <f t="shared" si="55"/>
        <v>0</v>
      </c>
      <c r="BT13" s="190" t="e">
        <f t="shared" si="56"/>
        <v>#DIV/0!</v>
      </c>
      <c r="BU13" s="240">
        <v>100</v>
      </c>
      <c r="BV13" s="191"/>
      <c r="BW13" s="191">
        <f t="shared" si="57"/>
        <v>-100</v>
      </c>
      <c r="BX13" s="189">
        <f t="shared" si="58"/>
        <v>0</v>
      </c>
      <c r="BY13" s="191"/>
      <c r="BZ13" s="191"/>
      <c r="CA13" s="191"/>
      <c r="CB13" s="189"/>
      <c r="CC13" s="191">
        <v>900</v>
      </c>
      <c r="CD13" s="191">
        <v>103</v>
      </c>
      <c r="CE13" s="191">
        <f t="shared" si="13"/>
        <v>-797</v>
      </c>
      <c r="CF13" s="189">
        <f t="shared" si="14"/>
        <v>11.444444444444445</v>
      </c>
      <c r="CG13" s="233"/>
      <c r="CH13" s="185"/>
      <c r="CI13" s="185">
        <f t="shared" si="15"/>
        <v>0</v>
      </c>
      <c r="CJ13" s="234" t="e">
        <f t="shared" si="16"/>
        <v>#DIV/0!</v>
      </c>
      <c r="CK13" s="185"/>
      <c r="CL13" s="185"/>
      <c r="CM13" s="185">
        <f t="shared" si="17"/>
        <v>0</v>
      </c>
      <c r="CN13" s="235" t="e">
        <f t="shared" si="18"/>
        <v>#DIV/0!</v>
      </c>
      <c r="CO13" s="241"/>
      <c r="CP13" s="241"/>
      <c r="CQ13" s="241"/>
      <c r="CR13" s="242"/>
      <c r="CS13" s="243"/>
      <c r="CT13" s="159">
        <f t="shared" si="19"/>
        <v>0</v>
      </c>
      <c r="CU13" s="244" t="e">
        <f t="shared" si="20"/>
        <v>#DIV/0!</v>
      </c>
      <c r="CV13" s="292">
        <f t="shared" si="21"/>
        <v>296400</v>
      </c>
      <c r="CW13" s="293">
        <f t="shared" si="22"/>
        <v>363802</v>
      </c>
      <c r="CX13" s="294">
        <f t="shared" si="23"/>
        <v>67402</v>
      </c>
      <c r="CY13" s="295">
        <f t="shared" si="61"/>
        <v>122.74021592442645</v>
      </c>
      <c r="CZ13" s="448" t="s">
        <v>11</v>
      </c>
      <c r="DA13" s="317"/>
      <c r="DB13" s="191"/>
      <c r="DC13" s="159"/>
      <c r="DD13" s="189"/>
      <c r="DE13" s="556"/>
      <c r="DF13" s="130"/>
      <c r="DG13" s="131"/>
      <c r="DH13" s="563"/>
      <c r="DI13" s="240"/>
      <c r="DJ13" s="191"/>
      <c r="DK13" s="555"/>
      <c r="DL13" s="273"/>
      <c r="DM13" s="191"/>
      <c r="DN13" s="185"/>
      <c r="DO13" s="189"/>
      <c r="DP13" s="240"/>
      <c r="DQ13" s="191"/>
      <c r="DR13" s="315"/>
      <c r="DS13" s="183"/>
      <c r="DT13" s="233"/>
      <c r="DU13" s="185"/>
      <c r="DV13" s="185"/>
      <c r="DW13" s="235"/>
      <c r="DX13" s="423">
        <v>524700</v>
      </c>
      <c r="DY13" s="423">
        <v>524700</v>
      </c>
      <c r="DZ13" s="315">
        <f t="shared" si="24"/>
        <v>0</v>
      </c>
      <c r="EA13" s="183">
        <f t="shared" si="25"/>
        <v>100</v>
      </c>
      <c r="EB13" s="448" t="s">
        <v>11</v>
      </c>
      <c r="EC13" s="424">
        <f>CV13+DA13+DX13+DE13+DL13+DP13+DI13</f>
        <v>821100</v>
      </c>
      <c r="ED13" s="425">
        <f>CW13+DJ13+DY13</f>
        <v>888502</v>
      </c>
      <c r="EE13" s="428">
        <f t="shared" si="27"/>
        <v>67402</v>
      </c>
      <c r="EF13" s="429">
        <f t="shared" si="28"/>
        <v>108.20874436731214</v>
      </c>
      <c r="EG13" s="2"/>
      <c r="EH13" s="321" t="s">
        <v>58</v>
      </c>
      <c r="EI13" s="317"/>
      <c r="EJ13" s="191"/>
      <c r="EK13" s="191">
        <f t="shared" si="29"/>
        <v>0</v>
      </c>
      <c r="EL13" s="189" t="e">
        <f t="shared" si="30"/>
        <v>#DIV/0!</v>
      </c>
      <c r="EM13" s="185"/>
      <c r="EN13" s="191"/>
      <c r="EO13" s="162">
        <f t="shared" si="31"/>
        <v>0</v>
      </c>
      <c r="EP13" s="469" t="e">
        <f t="shared" si="32"/>
        <v>#DIV/0!</v>
      </c>
      <c r="EQ13" s="233"/>
      <c r="ER13" s="185"/>
      <c r="ES13" s="457"/>
      <c r="ET13" s="457"/>
      <c r="EU13" s="457"/>
      <c r="EV13" s="457"/>
      <c r="EW13" s="458"/>
      <c r="EX13" s="191">
        <v>300</v>
      </c>
      <c r="EY13" s="191">
        <v>440</v>
      </c>
      <c r="EZ13" s="162">
        <f t="shared" si="33"/>
        <v>140</v>
      </c>
      <c r="FA13" s="470" t="e">
        <f>EZ13/EO13*100</f>
        <v>#DIV/0!</v>
      </c>
      <c r="FB13" s="469">
        <f t="shared" si="62"/>
        <v>146.66666666666666</v>
      </c>
      <c r="FC13" s="461"/>
      <c r="FD13" s="462"/>
      <c r="FE13" s="463"/>
      <c r="FF13" s="185" t="s">
        <v>11</v>
      </c>
      <c r="FG13" s="431" t="s">
        <v>58</v>
      </c>
      <c r="FH13" s="240"/>
      <c r="FI13" s="159"/>
      <c r="FJ13" s="162">
        <f t="shared" si="34"/>
        <v>0</v>
      </c>
      <c r="FK13" s="469" t="e">
        <f t="shared" si="35"/>
        <v>#DIV/0!</v>
      </c>
      <c r="FL13" s="473" t="s">
        <v>58</v>
      </c>
      <c r="FM13" s="317">
        <v>50000</v>
      </c>
      <c r="FN13" s="185">
        <v>22418</v>
      </c>
      <c r="FO13" s="162">
        <f t="shared" si="63"/>
        <v>-27582</v>
      </c>
      <c r="FP13" s="469">
        <f t="shared" si="64"/>
        <v>44.836</v>
      </c>
      <c r="FQ13" s="471"/>
      <c r="FR13" s="472"/>
      <c r="FS13" s="472"/>
      <c r="FT13" s="469"/>
      <c r="FU13" s="240">
        <v>968507</v>
      </c>
      <c r="FV13" s="185"/>
      <c r="FW13" s="162">
        <f t="shared" si="36"/>
        <v>-968507</v>
      </c>
      <c r="FX13" s="469">
        <f t="shared" si="37"/>
        <v>0</v>
      </c>
      <c r="FY13" s="317"/>
      <c r="FZ13" s="185"/>
      <c r="GA13" s="154">
        <f t="shared" si="38"/>
        <v>0</v>
      </c>
      <c r="GB13" s="468" t="e">
        <f t="shared" si="65"/>
        <v>#DIV/0!</v>
      </c>
      <c r="GC13" s="240"/>
      <c r="GD13" s="191"/>
      <c r="GE13" s="162">
        <f t="shared" si="39"/>
        <v>0</v>
      </c>
      <c r="GF13" s="469" t="e">
        <f t="shared" si="40"/>
        <v>#DIV/0!</v>
      </c>
      <c r="GG13" s="413" t="s">
        <v>58</v>
      </c>
      <c r="GH13" s="616">
        <f t="shared" si="41"/>
        <v>1018807</v>
      </c>
      <c r="GI13" s="617">
        <f t="shared" si="42"/>
        <v>22858</v>
      </c>
      <c r="GJ13" s="618">
        <f t="shared" si="43"/>
        <v>-995949</v>
      </c>
      <c r="GK13" s="619">
        <f t="shared" si="66"/>
        <v>2.2436045296115945</v>
      </c>
      <c r="GL13" s="84"/>
      <c r="GM13" s="24"/>
      <c r="GN13" s="27"/>
      <c r="GO13" s="25"/>
      <c r="GP13" s="66"/>
      <c r="GQ13" s="9"/>
      <c r="GR13" s="9"/>
      <c r="GS13" s="9"/>
      <c r="GT13" s="9"/>
      <c r="GU13" s="68"/>
      <c r="GV13" s="68"/>
      <c r="GW13" s="6"/>
      <c r="GX13" s="9"/>
      <c r="GY13" s="68"/>
      <c r="GZ13" s="9"/>
      <c r="HA13" s="6"/>
      <c r="HB13" s="9"/>
      <c r="HC13" s="9"/>
      <c r="HD13" s="9"/>
      <c r="HE13" s="9"/>
      <c r="HF13" s="9"/>
      <c r="HG13" s="17"/>
      <c r="HH13" s="17"/>
      <c r="HI13" s="17"/>
      <c r="HJ13" s="18"/>
      <c r="HK13" s="1"/>
      <c r="HL13" s="3"/>
      <c r="HM13" s="1"/>
      <c r="HN13" s="6"/>
      <c r="HO13" s="9"/>
      <c r="HP13" s="68"/>
      <c r="HQ13" s="9"/>
      <c r="HR13" s="6"/>
      <c r="HS13" s="9"/>
    </row>
    <row r="14" spans="1:227" s="21" customFormat="1" ht="18">
      <c r="A14" s="321" t="s">
        <v>50</v>
      </c>
      <c r="B14" s="317"/>
      <c r="C14" s="191"/>
      <c r="D14" s="318"/>
      <c r="E14" s="319"/>
      <c r="F14" s="313"/>
      <c r="G14" s="182"/>
      <c r="H14" s="191">
        <f t="shared" si="0"/>
        <v>0</v>
      </c>
      <c r="I14" s="235"/>
      <c r="J14" s="317">
        <v>180</v>
      </c>
      <c r="K14" s="185">
        <v>538</v>
      </c>
      <c r="L14" s="182">
        <f t="shared" si="1"/>
        <v>358</v>
      </c>
      <c r="M14" s="320">
        <f t="shared" si="44"/>
        <v>298.8888888888889</v>
      </c>
      <c r="N14" s="181"/>
      <c r="O14" s="182">
        <v>2445</v>
      </c>
      <c r="P14" s="182">
        <f t="shared" si="2"/>
        <v>2445</v>
      </c>
      <c r="Q14" s="320" t="e">
        <f t="shared" si="45"/>
        <v>#DIV/0!</v>
      </c>
      <c r="R14" s="321" t="s">
        <v>50</v>
      </c>
      <c r="S14" s="361"/>
      <c r="T14" s="362"/>
      <c r="U14" s="362">
        <f t="shared" si="46"/>
        <v>0</v>
      </c>
      <c r="V14" s="320" t="e">
        <f t="shared" si="47"/>
        <v>#DIV/0!</v>
      </c>
      <c r="W14" s="233"/>
      <c r="X14" s="185"/>
      <c r="Y14" s="185"/>
      <c r="Z14" s="356"/>
      <c r="AA14" s="185"/>
      <c r="AB14" s="185"/>
      <c r="AC14" s="185"/>
      <c r="AD14" s="357"/>
      <c r="AE14" s="317"/>
      <c r="AF14" s="191"/>
      <c r="AG14" s="191"/>
      <c r="AH14" s="363" t="e">
        <f t="shared" si="48"/>
        <v>#DIV/0!</v>
      </c>
      <c r="AI14" s="364">
        <f t="shared" si="49"/>
        <v>68880</v>
      </c>
      <c r="AJ14" s="158">
        <f t="shared" si="50"/>
        <v>98088</v>
      </c>
      <c r="AK14" s="159">
        <f t="shared" si="3"/>
        <v>29208</v>
      </c>
      <c r="AL14" s="160">
        <f t="shared" si="51"/>
        <v>142.404181184669</v>
      </c>
      <c r="AM14" s="157">
        <v>1500</v>
      </c>
      <c r="AN14" s="158">
        <v>13909</v>
      </c>
      <c r="AO14" s="159">
        <f t="shared" si="52"/>
        <v>12409</v>
      </c>
      <c r="AP14" s="160">
        <f t="shared" si="53"/>
        <v>927.2666666666667</v>
      </c>
      <c r="AQ14" s="161">
        <v>67380</v>
      </c>
      <c r="AR14" s="164">
        <v>84179</v>
      </c>
      <c r="AS14" s="155">
        <f t="shared" si="4"/>
        <v>16799</v>
      </c>
      <c r="AT14" s="163">
        <f t="shared" si="5"/>
        <v>124.93173048382309</v>
      </c>
      <c r="AU14" s="549"/>
      <c r="AV14" s="243"/>
      <c r="AW14" s="185"/>
      <c r="AX14" s="550"/>
      <c r="AY14" s="413" t="s">
        <v>50</v>
      </c>
      <c r="AZ14" s="181"/>
      <c r="BA14" s="182"/>
      <c r="BB14" s="182">
        <f t="shared" si="6"/>
        <v>0</v>
      </c>
      <c r="BC14" s="189" t="e">
        <f t="shared" si="7"/>
        <v>#DIV/0!</v>
      </c>
      <c r="BD14" s="184">
        <v>17880</v>
      </c>
      <c r="BE14" s="155">
        <v>19309</v>
      </c>
      <c r="BF14" s="155">
        <f t="shared" si="8"/>
        <v>1429</v>
      </c>
      <c r="BG14" s="190">
        <f t="shared" si="9"/>
        <v>107.99217002237135</v>
      </c>
      <c r="BH14" s="185">
        <v>45510</v>
      </c>
      <c r="BI14" s="185">
        <v>113896</v>
      </c>
      <c r="BJ14" s="185">
        <f t="shared" si="10"/>
        <v>68386</v>
      </c>
      <c r="BK14" s="189">
        <f t="shared" si="11"/>
        <v>250.2658756317293</v>
      </c>
      <c r="BL14" s="317"/>
      <c r="BM14" s="185"/>
      <c r="BN14" s="191">
        <f t="shared" si="12"/>
        <v>0</v>
      </c>
      <c r="BO14" s="189" t="e">
        <f t="shared" si="54"/>
        <v>#DIV/0!</v>
      </c>
      <c r="BP14" s="245" t="s">
        <v>50</v>
      </c>
      <c r="BQ14" s="274"/>
      <c r="BR14" s="159">
        <v>51</v>
      </c>
      <c r="BS14" s="159">
        <f t="shared" si="55"/>
        <v>51</v>
      </c>
      <c r="BT14" s="190" t="e">
        <f t="shared" si="56"/>
        <v>#DIV/0!</v>
      </c>
      <c r="BU14" s="240">
        <v>910</v>
      </c>
      <c r="BV14" s="191">
        <v>969</v>
      </c>
      <c r="BW14" s="191">
        <f t="shared" si="57"/>
        <v>59</v>
      </c>
      <c r="BX14" s="189">
        <f t="shared" si="58"/>
        <v>106.48351648351648</v>
      </c>
      <c r="BY14" s="191">
        <v>4160</v>
      </c>
      <c r="BZ14" s="191">
        <v>6388</v>
      </c>
      <c r="CA14" s="191">
        <f t="shared" si="59"/>
        <v>2228</v>
      </c>
      <c r="CB14" s="189">
        <f t="shared" si="60"/>
        <v>153.55769230769232</v>
      </c>
      <c r="CC14" s="191">
        <v>600</v>
      </c>
      <c r="CD14" s="191">
        <v>749</v>
      </c>
      <c r="CE14" s="191">
        <f t="shared" si="13"/>
        <v>149</v>
      </c>
      <c r="CF14" s="189">
        <f t="shared" si="14"/>
        <v>124.83333333333333</v>
      </c>
      <c r="CG14" s="233"/>
      <c r="CH14" s="185"/>
      <c r="CI14" s="185">
        <f t="shared" si="15"/>
        <v>0</v>
      </c>
      <c r="CJ14" s="234" t="e">
        <f t="shared" si="16"/>
        <v>#DIV/0!</v>
      </c>
      <c r="CK14" s="185"/>
      <c r="CL14" s="185"/>
      <c r="CM14" s="185">
        <f t="shared" si="17"/>
        <v>0</v>
      </c>
      <c r="CN14" s="235" t="e">
        <f t="shared" si="18"/>
        <v>#DIV/0!</v>
      </c>
      <c r="CO14" s="241"/>
      <c r="CP14" s="241"/>
      <c r="CQ14" s="241"/>
      <c r="CR14" s="242"/>
      <c r="CS14" s="243"/>
      <c r="CT14" s="159">
        <f t="shared" si="19"/>
        <v>0</v>
      </c>
      <c r="CU14" s="244" t="e">
        <f t="shared" si="20"/>
        <v>#DIV/0!</v>
      </c>
      <c r="CV14" s="292">
        <f t="shared" si="21"/>
        <v>138120</v>
      </c>
      <c r="CW14" s="293">
        <f t="shared" si="22"/>
        <v>242433</v>
      </c>
      <c r="CX14" s="294">
        <f t="shared" si="23"/>
        <v>104313</v>
      </c>
      <c r="CY14" s="295">
        <f t="shared" si="61"/>
        <v>175.52345786272807</v>
      </c>
      <c r="CZ14" s="233" t="s">
        <v>12</v>
      </c>
      <c r="DA14" s="317"/>
      <c r="DB14" s="191"/>
      <c r="DC14" s="191"/>
      <c r="DD14" s="189"/>
      <c r="DE14" s="549"/>
      <c r="DF14" s="130"/>
      <c r="DG14" s="131"/>
      <c r="DH14" s="563"/>
      <c r="DI14" s="573"/>
      <c r="DJ14" s="568"/>
      <c r="DK14" s="555"/>
      <c r="DL14" s="273"/>
      <c r="DM14" s="191"/>
      <c r="DN14" s="185"/>
      <c r="DO14" s="189"/>
      <c r="DP14" s="240"/>
      <c r="DQ14" s="191"/>
      <c r="DR14" s="315"/>
      <c r="DS14" s="183"/>
      <c r="DT14" s="233"/>
      <c r="DU14" s="185"/>
      <c r="DV14" s="185"/>
      <c r="DW14" s="235"/>
      <c r="DX14" s="423">
        <v>327000</v>
      </c>
      <c r="DY14" s="423">
        <v>327000</v>
      </c>
      <c r="DZ14" s="315">
        <f t="shared" si="24"/>
        <v>0</v>
      </c>
      <c r="EA14" s="183">
        <f t="shared" si="25"/>
        <v>100</v>
      </c>
      <c r="EB14" s="233" t="s">
        <v>12</v>
      </c>
      <c r="EC14" s="424">
        <f aca="true" t="shared" si="67" ref="EC14:EC28">CV14+DA14+DX14+DE14+DL14+DP14</f>
        <v>465120</v>
      </c>
      <c r="ED14" s="425">
        <f aca="true" t="shared" si="68" ref="ED14:ED27">CW14+DB14+DY14+DF14+DM14+DQ14</f>
        <v>569433</v>
      </c>
      <c r="EE14" s="428">
        <f t="shared" si="27"/>
        <v>104313</v>
      </c>
      <c r="EF14" s="429">
        <f t="shared" si="28"/>
        <v>122.42711558307533</v>
      </c>
      <c r="EG14" s="2"/>
      <c r="EH14" s="321" t="s">
        <v>50</v>
      </c>
      <c r="EI14" s="317"/>
      <c r="EJ14" s="191"/>
      <c r="EK14" s="191">
        <f t="shared" si="29"/>
        <v>0</v>
      </c>
      <c r="EL14" s="189" t="e">
        <f t="shared" si="30"/>
        <v>#DIV/0!</v>
      </c>
      <c r="EM14" s="185"/>
      <c r="EN14" s="191"/>
      <c r="EO14" s="162">
        <f t="shared" si="31"/>
        <v>0</v>
      </c>
      <c r="EP14" s="469" t="e">
        <f t="shared" si="32"/>
        <v>#DIV/0!</v>
      </c>
      <c r="EQ14" s="233"/>
      <c r="ER14" s="185"/>
      <c r="ES14" s="457"/>
      <c r="ET14" s="457"/>
      <c r="EU14" s="457"/>
      <c r="EV14" s="457"/>
      <c r="EW14" s="458"/>
      <c r="EX14" s="191">
        <v>100</v>
      </c>
      <c r="EY14" s="191">
        <v>99</v>
      </c>
      <c r="EZ14" s="162">
        <f t="shared" si="33"/>
        <v>-1</v>
      </c>
      <c r="FA14" s="470" t="e">
        <f>EZ14/EO14*100</f>
        <v>#DIV/0!</v>
      </c>
      <c r="FB14" s="469">
        <f t="shared" si="62"/>
        <v>99</v>
      </c>
      <c r="FC14" s="461"/>
      <c r="FD14" s="462"/>
      <c r="FE14" s="463"/>
      <c r="FF14" s="185" t="s">
        <v>12</v>
      </c>
      <c r="FG14" s="431" t="s">
        <v>50</v>
      </c>
      <c r="FH14" s="240"/>
      <c r="FI14" s="159"/>
      <c r="FJ14" s="162">
        <f t="shared" si="34"/>
        <v>0</v>
      </c>
      <c r="FK14" s="469" t="e">
        <f t="shared" si="35"/>
        <v>#DIV/0!</v>
      </c>
      <c r="FL14" s="473" t="s">
        <v>50</v>
      </c>
      <c r="FM14" s="317">
        <v>37500</v>
      </c>
      <c r="FN14" s="185">
        <v>26441</v>
      </c>
      <c r="FO14" s="162">
        <f t="shared" si="63"/>
        <v>-11059</v>
      </c>
      <c r="FP14" s="469">
        <f t="shared" si="64"/>
        <v>70.50933333333333</v>
      </c>
      <c r="FQ14" s="471"/>
      <c r="FR14" s="472"/>
      <c r="FS14" s="472"/>
      <c r="FT14" s="469"/>
      <c r="FU14" s="240"/>
      <c r="FV14" s="185"/>
      <c r="FW14" s="162">
        <f t="shared" si="36"/>
        <v>0</v>
      </c>
      <c r="FX14" s="469" t="e">
        <f t="shared" si="37"/>
        <v>#DIV/0!</v>
      </c>
      <c r="FY14" s="317"/>
      <c r="FZ14" s="185"/>
      <c r="GA14" s="154">
        <f t="shared" si="38"/>
        <v>0</v>
      </c>
      <c r="GB14" s="468" t="e">
        <f t="shared" si="65"/>
        <v>#DIV/0!</v>
      </c>
      <c r="GC14" s="240"/>
      <c r="GD14" s="191"/>
      <c r="GE14" s="162">
        <f t="shared" si="39"/>
        <v>0</v>
      </c>
      <c r="GF14" s="469" t="e">
        <f t="shared" si="40"/>
        <v>#DIV/0!</v>
      </c>
      <c r="GG14" s="413" t="s">
        <v>50</v>
      </c>
      <c r="GH14" s="616">
        <f t="shared" si="41"/>
        <v>37600</v>
      </c>
      <c r="GI14" s="617">
        <f t="shared" si="42"/>
        <v>26540</v>
      </c>
      <c r="GJ14" s="618">
        <f t="shared" si="43"/>
        <v>-11060</v>
      </c>
      <c r="GK14" s="619">
        <f t="shared" si="66"/>
        <v>70.58510638297872</v>
      </c>
      <c r="GL14" s="84"/>
      <c r="GM14" s="27"/>
      <c r="GN14" s="27"/>
      <c r="GO14" s="25"/>
      <c r="GP14" s="66"/>
      <c r="GQ14" s="9"/>
      <c r="GR14" s="9"/>
      <c r="GS14" s="9"/>
      <c r="GT14" s="9"/>
      <c r="GU14" s="68"/>
      <c r="GV14" s="68"/>
      <c r="GW14" s="6"/>
      <c r="GX14" s="9"/>
      <c r="GY14" s="68"/>
      <c r="GZ14" s="9"/>
      <c r="HA14" s="6"/>
      <c r="HB14" s="9"/>
      <c r="HC14" s="9"/>
      <c r="HD14" s="9"/>
      <c r="HE14" s="9"/>
      <c r="HF14" s="9"/>
      <c r="HG14" s="17"/>
      <c r="HH14" s="17"/>
      <c r="HI14" s="17"/>
      <c r="HJ14" s="18"/>
      <c r="HK14" s="1"/>
      <c r="HL14" s="3"/>
      <c r="HM14" s="1"/>
      <c r="HN14" s="6"/>
      <c r="HO14" s="9"/>
      <c r="HP14" s="9"/>
      <c r="HQ14" s="9"/>
      <c r="HR14" s="6"/>
      <c r="HS14" s="9"/>
    </row>
    <row r="15" spans="1:227" s="21" customFormat="1" ht="18">
      <c r="A15" s="321" t="s">
        <v>55</v>
      </c>
      <c r="B15" s="317"/>
      <c r="C15" s="191"/>
      <c r="D15" s="318"/>
      <c r="E15" s="319"/>
      <c r="F15" s="313"/>
      <c r="G15" s="182"/>
      <c r="H15" s="191">
        <f t="shared" si="0"/>
        <v>0</v>
      </c>
      <c r="I15" s="235"/>
      <c r="J15" s="317">
        <v>112300</v>
      </c>
      <c r="K15" s="185">
        <v>94790</v>
      </c>
      <c r="L15" s="182">
        <f t="shared" si="1"/>
        <v>-17510</v>
      </c>
      <c r="M15" s="320">
        <f t="shared" si="44"/>
        <v>84.40783615316117</v>
      </c>
      <c r="N15" s="181"/>
      <c r="O15" s="182">
        <v>1047</v>
      </c>
      <c r="P15" s="182">
        <f t="shared" si="2"/>
        <v>1047</v>
      </c>
      <c r="Q15" s="320" t="e">
        <f t="shared" si="45"/>
        <v>#DIV/0!</v>
      </c>
      <c r="R15" s="321" t="s">
        <v>55</v>
      </c>
      <c r="S15" s="361"/>
      <c r="T15" s="362"/>
      <c r="U15" s="362">
        <f t="shared" si="46"/>
        <v>0</v>
      </c>
      <c r="V15" s="320" t="e">
        <f t="shared" si="47"/>
        <v>#DIV/0!</v>
      </c>
      <c r="W15" s="233"/>
      <c r="X15" s="185"/>
      <c r="Y15" s="185"/>
      <c r="Z15" s="356"/>
      <c r="AA15" s="185"/>
      <c r="AB15" s="185"/>
      <c r="AC15" s="185"/>
      <c r="AD15" s="357"/>
      <c r="AE15" s="317"/>
      <c r="AF15" s="191"/>
      <c r="AG15" s="191"/>
      <c r="AH15" s="363" t="e">
        <f t="shared" si="48"/>
        <v>#DIV/0!</v>
      </c>
      <c r="AI15" s="364">
        <f t="shared" si="49"/>
        <v>91400</v>
      </c>
      <c r="AJ15" s="158">
        <f t="shared" si="50"/>
        <v>136367</v>
      </c>
      <c r="AK15" s="159">
        <f t="shared" si="3"/>
        <v>44967</v>
      </c>
      <c r="AL15" s="160">
        <f t="shared" si="51"/>
        <v>149.1980306345733</v>
      </c>
      <c r="AM15" s="157">
        <v>13200</v>
      </c>
      <c r="AN15" s="158">
        <v>26070</v>
      </c>
      <c r="AO15" s="159">
        <f t="shared" si="52"/>
        <v>12870</v>
      </c>
      <c r="AP15" s="160">
        <f t="shared" si="53"/>
        <v>197.5</v>
      </c>
      <c r="AQ15" s="161">
        <v>78200</v>
      </c>
      <c r="AR15" s="164">
        <v>110297</v>
      </c>
      <c r="AS15" s="155">
        <f t="shared" si="4"/>
        <v>32097</v>
      </c>
      <c r="AT15" s="163">
        <f t="shared" si="5"/>
        <v>141.0447570332481</v>
      </c>
      <c r="AU15" s="549"/>
      <c r="AV15" s="243"/>
      <c r="AW15" s="155">
        <f>AV15-AU15</f>
        <v>0</v>
      </c>
      <c r="AX15" s="550"/>
      <c r="AY15" s="413" t="s">
        <v>55</v>
      </c>
      <c r="AZ15" s="181"/>
      <c r="BA15" s="182"/>
      <c r="BB15" s="182">
        <f t="shared" si="6"/>
        <v>0</v>
      </c>
      <c r="BC15" s="189" t="e">
        <f t="shared" si="7"/>
        <v>#DIV/0!</v>
      </c>
      <c r="BD15" s="184">
        <v>105700</v>
      </c>
      <c r="BE15" s="155">
        <v>153098</v>
      </c>
      <c r="BF15" s="155">
        <f t="shared" si="8"/>
        <v>47398</v>
      </c>
      <c r="BG15" s="190">
        <f t="shared" si="9"/>
        <v>144.84200567644277</v>
      </c>
      <c r="BH15" s="185">
        <v>9300</v>
      </c>
      <c r="BI15" s="185">
        <v>94490</v>
      </c>
      <c r="BJ15" s="185">
        <f>BI15-BH15</f>
        <v>85190</v>
      </c>
      <c r="BK15" s="189">
        <f t="shared" si="11"/>
        <v>1016.0215053763441</v>
      </c>
      <c r="BL15" s="317"/>
      <c r="BM15" s="185"/>
      <c r="BN15" s="191">
        <f t="shared" si="12"/>
        <v>0</v>
      </c>
      <c r="BO15" s="189" t="e">
        <f t="shared" si="54"/>
        <v>#DIV/0!</v>
      </c>
      <c r="BP15" s="245" t="s">
        <v>55</v>
      </c>
      <c r="BQ15" s="274">
        <v>20</v>
      </c>
      <c r="BR15" s="159"/>
      <c r="BS15" s="159">
        <f t="shared" si="55"/>
        <v>-20</v>
      </c>
      <c r="BT15" s="190">
        <f t="shared" si="56"/>
        <v>0</v>
      </c>
      <c r="BU15" s="240"/>
      <c r="BV15" s="191">
        <v>15</v>
      </c>
      <c r="BW15" s="191">
        <f t="shared" si="57"/>
        <v>15</v>
      </c>
      <c r="BX15" s="189" t="e">
        <f t="shared" si="58"/>
        <v>#DIV/0!</v>
      </c>
      <c r="BY15" s="191">
        <v>1100</v>
      </c>
      <c r="BZ15" s="191">
        <v>1528</v>
      </c>
      <c r="CA15" s="191">
        <f t="shared" si="59"/>
        <v>428</v>
      </c>
      <c r="CB15" s="189">
        <f t="shared" si="60"/>
        <v>138.9090909090909</v>
      </c>
      <c r="CC15" s="191">
        <v>610</v>
      </c>
      <c r="CD15" s="191">
        <v>861</v>
      </c>
      <c r="CE15" s="191">
        <f t="shared" si="13"/>
        <v>251</v>
      </c>
      <c r="CF15" s="189">
        <f t="shared" si="14"/>
        <v>141.14754098360655</v>
      </c>
      <c r="CG15" s="233"/>
      <c r="CH15" s="185"/>
      <c r="CI15" s="185">
        <f t="shared" si="15"/>
        <v>0</v>
      </c>
      <c r="CJ15" s="234" t="e">
        <f t="shared" si="16"/>
        <v>#DIV/0!</v>
      </c>
      <c r="CK15" s="185"/>
      <c r="CL15" s="185"/>
      <c r="CM15" s="246">
        <f t="shared" si="17"/>
        <v>0</v>
      </c>
      <c r="CN15" s="235" t="e">
        <f t="shared" si="18"/>
        <v>#DIV/0!</v>
      </c>
      <c r="CO15" s="241"/>
      <c r="CP15" s="241"/>
      <c r="CQ15" s="241"/>
      <c r="CR15" s="242"/>
      <c r="CS15" s="243"/>
      <c r="CT15" s="159">
        <f t="shared" si="19"/>
        <v>0</v>
      </c>
      <c r="CU15" s="244" t="e">
        <f t="shared" si="20"/>
        <v>#DIV/0!</v>
      </c>
      <c r="CV15" s="292">
        <f t="shared" si="21"/>
        <v>320430</v>
      </c>
      <c r="CW15" s="293">
        <f t="shared" si="22"/>
        <v>482196</v>
      </c>
      <c r="CX15" s="294">
        <f t="shared" si="23"/>
        <v>161766</v>
      </c>
      <c r="CY15" s="295">
        <f t="shared" si="61"/>
        <v>150.48403707518023</v>
      </c>
      <c r="CZ15" s="233" t="s">
        <v>13</v>
      </c>
      <c r="DA15" s="317"/>
      <c r="DB15" s="191"/>
      <c r="DC15" s="191"/>
      <c r="DD15" s="189"/>
      <c r="DE15" s="549"/>
      <c r="DF15" s="130"/>
      <c r="DG15" s="131"/>
      <c r="DH15" s="563"/>
      <c r="DI15" s="573"/>
      <c r="DJ15" s="568"/>
      <c r="DK15" s="555"/>
      <c r="DL15" s="273"/>
      <c r="DM15" s="191"/>
      <c r="DN15" s="185"/>
      <c r="DO15" s="189"/>
      <c r="DP15" s="240"/>
      <c r="DQ15" s="191"/>
      <c r="DR15" s="315"/>
      <c r="DS15" s="183"/>
      <c r="DT15" s="233"/>
      <c r="DU15" s="185"/>
      <c r="DV15" s="185"/>
      <c r="DW15" s="235"/>
      <c r="DX15" s="423">
        <v>240000</v>
      </c>
      <c r="DY15" s="423">
        <v>240000</v>
      </c>
      <c r="DZ15" s="315">
        <f t="shared" si="24"/>
        <v>0</v>
      </c>
      <c r="EA15" s="183">
        <f t="shared" si="25"/>
        <v>100</v>
      </c>
      <c r="EB15" s="233" t="s">
        <v>13</v>
      </c>
      <c r="EC15" s="424">
        <f t="shared" si="67"/>
        <v>560430</v>
      </c>
      <c r="ED15" s="425">
        <f t="shared" si="68"/>
        <v>722196</v>
      </c>
      <c r="EE15" s="428">
        <f t="shared" si="27"/>
        <v>161766</v>
      </c>
      <c r="EF15" s="429">
        <f t="shared" si="28"/>
        <v>128.86462180825438</v>
      </c>
      <c r="EG15" s="2"/>
      <c r="EH15" s="321" t="s">
        <v>55</v>
      </c>
      <c r="EI15" s="317"/>
      <c r="EJ15" s="191"/>
      <c r="EK15" s="191">
        <f t="shared" si="29"/>
        <v>0</v>
      </c>
      <c r="EL15" s="189" t="e">
        <f t="shared" si="30"/>
        <v>#DIV/0!</v>
      </c>
      <c r="EM15" s="185"/>
      <c r="EN15" s="191"/>
      <c r="EO15" s="162">
        <f t="shared" si="31"/>
        <v>0</v>
      </c>
      <c r="EP15" s="469" t="e">
        <f t="shared" si="32"/>
        <v>#DIV/0!</v>
      </c>
      <c r="EQ15" s="233"/>
      <c r="ER15" s="185"/>
      <c r="ES15" s="457"/>
      <c r="ET15" s="457"/>
      <c r="EU15" s="457"/>
      <c r="EV15" s="457"/>
      <c r="EW15" s="458"/>
      <c r="EX15" s="191">
        <v>50</v>
      </c>
      <c r="EY15" s="191">
        <v>59</v>
      </c>
      <c r="EZ15" s="162">
        <f t="shared" si="33"/>
        <v>9</v>
      </c>
      <c r="FA15" s="470" t="e">
        <f>EZ15/EO15*100</f>
        <v>#DIV/0!</v>
      </c>
      <c r="FB15" s="469">
        <f t="shared" si="62"/>
        <v>118</v>
      </c>
      <c r="FC15" s="461"/>
      <c r="FD15" s="463"/>
      <c r="FE15" s="463"/>
      <c r="FF15" s="185" t="s">
        <v>13</v>
      </c>
      <c r="FG15" s="431" t="s">
        <v>55</v>
      </c>
      <c r="FH15" s="240"/>
      <c r="FI15" s="159"/>
      <c r="FJ15" s="162">
        <f t="shared" si="34"/>
        <v>0</v>
      </c>
      <c r="FK15" s="469" t="e">
        <f t="shared" si="35"/>
        <v>#DIV/0!</v>
      </c>
      <c r="FL15" s="473" t="s">
        <v>55</v>
      </c>
      <c r="FM15" s="317">
        <v>20000</v>
      </c>
      <c r="FN15" s="185">
        <v>16000</v>
      </c>
      <c r="FO15" s="162">
        <f t="shared" si="63"/>
        <v>-4000</v>
      </c>
      <c r="FP15" s="469">
        <f t="shared" si="64"/>
        <v>80</v>
      </c>
      <c r="FQ15" s="471"/>
      <c r="FR15" s="472"/>
      <c r="FS15" s="472"/>
      <c r="FT15" s="469"/>
      <c r="FU15" s="240"/>
      <c r="FV15" s="185"/>
      <c r="FW15" s="162">
        <f t="shared" si="36"/>
        <v>0</v>
      </c>
      <c r="FX15" s="469" t="e">
        <f t="shared" si="37"/>
        <v>#DIV/0!</v>
      </c>
      <c r="FY15" s="317"/>
      <c r="FZ15" s="159"/>
      <c r="GA15" s="154">
        <f t="shared" si="38"/>
        <v>0</v>
      </c>
      <c r="GB15" s="468" t="e">
        <f t="shared" si="65"/>
        <v>#DIV/0!</v>
      </c>
      <c r="GC15" s="240"/>
      <c r="GD15" s="191"/>
      <c r="GE15" s="162">
        <f t="shared" si="39"/>
        <v>0</v>
      </c>
      <c r="GF15" s="469" t="e">
        <f t="shared" si="40"/>
        <v>#DIV/0!</v>
      </c>
      <c r="GG15" s="413" t="s">
        <v>55</v>
      </c>
      <c r="GH15" s="616">
        <f t="shared" si="41"/>
        <v>20050</v>
      </c>
      <c r="GI15" s="617">
        <f t="shared" si="42"/>
        <v>16059</v>
      </c>
      <c r="GJ15" s="618">
        <f t="shared" si="43"/>
        <v>-3991</v>
      </c>
      <c r="GK15" s="619">
        <f t="shared" si="66"/>
        <v>80.09476309226933</v>
      </c>
      <c r="GL15" s="84"/>
      <c r="GM15" s="27"/>
      <c r="GN15" s="27"/>
      <c r="GO15" s="25"/>
      <c r="GP15" s="66"/>
      <c r="GQ15" s="9"/>
      <c r="GR15" s="9"/>
      <c r="GS15" s="9"/>
      <c r="GT15" s="9"/>
      <c r="GU15" s="68"/>
      <c r="GV15" s="68"/>
      <c r="GW15" s="6"/>
      <c r="GX15" s="9"/>
      <c r="GY15" s="68"/>
      <c r="GZ15" s="9"/>
      <c r="HA15" s="6"/>
      <c r="HB15" s="9"/>
      <c r="HC15" s="9"/>
      <c r="HD15" s="9"/>
      <c r="HE15" s="9"/>
      <c r="HF15" s="9"/>
      <c r="HG15" s="17"/>
      <c r="HH15" s="17"/>
      <c r="HI15" s="17"/>
      <c r="HJ15" s="18"/>
      <c r="HK15" s="1"/>
      <c r="HL15" s="3"/>
      <c r="HM15" s="1"/>
      <c r="HN15" s="6"/>
      <c r="HO15" s="9"/>
      <c r="HP15" s="9"/>
      <c r="HQ15" s="9"/>
      <c r="HR15" s="6"/>
      <c r="HS15" s="9"/>
    </row>
    <row r="16" spans="1:227" s="21" customFormat="1" ht="18">
      <c r="A16" s="321" t="s">
        <v>61</v>
      </c>
      <c r="B16" s="317"/>
      <c r="C16" s="191"/>
      <c r="D16" s="318"/>
      <c r="E16" s="319"/>
      <c r="F16" s="313"/>
      <c r="G16" s="182"/>
      <c r="H16" s="191">
        <f t="shared" si="0"/>
        <v>0</v>
      </c>
      <c r="I16" s="235"/>
      <c r="J16" s="317">
        <v>1700</v>
      </c>
      <c r="K16" s="185">
        <v>2690</v>
      </c>
      <c r="L16" s="182">
        <f t="shared" si="1"/>
        <v>990</v>
      </c>
      <c r="M16" s="320">
        <f t="shared" si="44"/>
        <v>158.23529411764707</v>
      </c>
      <c r="N16" s="181">
        <v>2040</v>
      </c>
      <c r="O16" s="182">
        <v>2976</v>
      </c>
      <c r="P16" s="182">
        <f t="shared" si="2"/>
        <v>936</v>
      </c>
      <c r="Q16" s="320">
        <f t="shared" si="45"/>
        <v>145.88235294117646</v>
      </c>
      <c r="R16" s="321" t="s">
        <v>61</v>
      </c>
      <c r="S16" s="361"/>
      <c r="T16" s="362"/>
      <c r="U16" s="362">
        <f t="shared" si="46"/>
        <v>0</v>
      </c>
      <c r="V16" s="320" t="e">
        <f t="shared" si="47"/>
        <v>#DIV/0!</v>
      </c>
      <c r="W16" s="233"/>
      <c r="X16" s="185"/>
      <c r="Y16" s="185"/>
      <c r="Z16" s="356"/>
      <c r="AA16" s="185"/>
      <c r="AB16" s="185"/>
      <c r="AC16" s="185"/>
      <c r="AD16" s="357"/>
      <c r="AE16" s="317"/>
      <c r="AF16" s="191"/>
      <c r="AG16" s="191"/>
      <c r="AH16" s="363" t="e">
        <f t="shared" si="48"/>
        <v>#DIV/0!</v>
      </c>
      <c r="AI16" s="364">
        <f t="shared" si="49"/>
        <v>279800</v>
      </c>
      <c r="AJ16" s="158">
        <f t="shared" si="50"/>
        <v>370590</v>
      </c>
      <c r="AK16" s="159">
        <f t="shared" si="3"/>
        <v>90790</v>
      </c>
      <c r="AL16" s="160">
        <f t="shared" si="51"/>
        <v>132.4481772694782</v>
      </c>
      <c r="AM16" s="157">
        <v>12200</v>
      </c>
      <c r="AN16" s="158">
        <v>23455</v>
      </c>
      <c r="AO16" s="159">
        <f t="shared" si="52"/>
        <v>11255</v>
      </c>
      <c r="AP16" s="160">
        <f t="shared" si="53"/>
        <v>192.25409836065575</v>
      </c>
      <c r="AQ16" s="161">
        <v>267600</v>
      </c>
      <c r="AR16" s="164">
        <v>347135</v>
      </c>
      <c r="AS16" s="155">
        <f t="shared" si="4"/>
        <v>79535</v>
      </c>
      <c r="AT16" s="163">
        <f t="shared" si="5"/>
        <v>129.72159940209266</v>
      </c>
      <c r="AU16" s="549"/>
      <c r="AV16" s="243"/>
      <c r="AW16" s="185"/>
      <c r="AX16" s="550"/>
      <c r="AY16" s="413" t="s">
        <v>61</v>
      </c>
      <c r="AZ16" s="181"/>
      <c r="BA16" s="182"/>
      <c r="BB16" s="182">
        <f t="shared" si="6"/>
        <v>0</v>
      </c>
      <c r="BC16" s="189" t="e">
        <f t="shared" si="7"/>
        <v>#DIV/0!</v>
      </c>
      <c r="BD16" s="184">
        <v>7000</v>
      </c>
      <c r="BE16" s="155">
        <v>22858</v>
      </c>
      <c r="BF16" s="155">
        <f t="shared" si="8"/>
        <v>15858</v>
      </c>
      <c r="BG16" s="190">
        <f t="shared" si="9"/>
        <v>326.54285714285714</v>
      </c>
      <c r="BH16" s="185">
        <v>48000</v>
      </c>
      <c r="BI16" s="185">
        <v>257102</v>
      </c>
      <c r="BJ16" s="185">
        <f t="shared" si="10"/>
        <v>209102</v>
      </c>
      <c r="BK16" s="189">
        <f t="shared" si="11"/>
        <v>535.6291666666666</v>
      </c>
      <c r="BL16" s="317"/>
      <c r="BM16" s="185"/>
      <c r="BN16" s="191">
        <f t="shared" si="12"/>
        <v>0</v>
      </c>
      <c r="BO16" s="189" t="e">
        <f t="shared" si="54"/>
        <v>#DIV/0!</v>
      </c>
      <c r="BP16" s="245" t="s">
        <v>61</v>
      </c>
      <c r="BQ16" s="274">
        <v>300</v>
      </c>
      <c r="BR16" s="159"/>
      <c r="BS16" s="159">
        <f t="shared" si="55"/>
        <v>-300</v>
      </c>
      <c r="BT16" s="190">
        <f t="shared" si="56"/>
        <v>0</v>
      </c>
      <c r="BU16" s="240"/>
      <c r="BV16" s="191">
        <v>1374</v>
      </c>
      <c r="BW16" s="191">
        <f t="shared" si="57"/>
        <v>1374</v>
      </c>
      <c r="BX16" s="189" t="e">
        <f t="shared" si="58"/>
        <v>#DIV/0!</v>
      </c>
      <c r="BY16" s="191">
        <v>620</v>
      </c>
      <c r="BZ16" s="191">
        <v>287</v>
      </c>
      <c r="CA16" s="191">
        <f t="shared" si="59"/>
        <v>-333</v>
      </c>
      <c r="CB16" s="189">
        <f t="shared" si="60"/>
        <v>46.29032258064516</v>
      </c>
      <c r="CC16" s="191">
        <v>570</v>
      </c>
      <c r="CD16" s="191">
        <v>188</v>
      </c>
      <c r="CE16" s="191">
        <f t="shared" si="13"/>
        <v>-382</v>
      </c>
      <c r="CF16" s="189">
        <f t="shared" si="14"/>
        <v>32.98245614035088</v>
      </c>
      <c r="CG16" s="233"/>
      <c r="CH16" s="185"/>
      <c r="CI16" s="185">
        <f t="shared" si="15"/>
        <v>0</v>
      </c>
      <c r="CJ16" s="234" t="e">
        <f t="shared" si="16"/>
        <v>#DIV/0!</v>
      </c>
      <c r="CK16" s="185"/>
      <c r="CL16" s="185"/>
      <c r="CM16" s="185">
        <f t="shared" si="17"/>
        <v>0</v>
      </c>
      <c r="CN16" s="235" t="e">
        <f t="shared" si="18"/>
        <v>#DIV/0!</v>
      </c>
      <c r="CO16" s="241"/>
      <c r="CP16" s="241"/>
      <c r="CQ16" s="241"/>
      <c r="CR16" s="242"/>
      <c r="CS16" s="243"/>
      <c r="CT16" s="159">
        <f t="shared" si="19"/>
        <v>0</v>
      </c>
      <c r="CU16" s="244" t="e">
        <f t="shared" si="20"/>
        <v>#DIV/0!</v>
      </c>
      <c r="CV16" s="292">
        <f t="shared" si="21"/>
        <v>340030</v>
      </c>
      <c r="CW16" s="293">
        <f t="shared" si="22"/>
        <v>658065</v>
      </c>
      <c r="CX16" s="294">
        <f t="shared" si="23"/>
        <v>318035</v>
      </c>
      <c r="CY16" s="295">
        <f t="shared" si="61"/>
        <v>193.5314531070788</v>
      </c>
      <c r="CZ16" s="233" t="s">
        <v>14</v>
      </c>
      <c r="DA16" s="317"/>
      <c r="DB16" s="191"/>
      <c r="DC16" s="191"/>
      <c r="DD16" s="189"/>
      <c r="DE16" s="549"/>
      <c r="DF16" s="130"/>
      <c r="DG16" s="131"/>
      <c r="DH16" s="563"/>
      <c r="DI16" s="573"/>
      <c r="DJ16" s="568"/>
      <c r="DK16" s="555"/>
      <c r="DL16" s="273"/>
      <c r="DM16" s="191"/>
      <c r="DN16" s="185"/>
      <c r="DO16" s="189"/>
      <c r="DP16" s="240"/>
      <c r="DQ16" s="191"/>
      <c r="DR16" s="315"/>
      <c r="DS16" s="183"/>
      <c r="DT16" s="233"/>
      <c r="DU16" s="185"/>
      <c r="DV16" s="185"/>
      <c r="DW16" s="235"/>
      <c r="DX16" s="423">
        <v>306900</v>
      </c>
      <c r="DY16" s="423">
        <v>306900</v>
      </c>
      <c r="DZ16" s="315">
        <f t="shared" si="24"/>
        <v>0</v>
      </c>
      <c r="EA16" s="183">
        <f t="shared" si="25"/>
        <v>100</v>
      </c>
      <c r="EB16" s="233" t="s">
        <v>14</v>
      </c>
      <c r="EC16" s="424">
        <f t="shared" si="67"/>
        <v>646930</v>
      </c>
      <c r="ED16" s="425">
        <f t="shared" si="68"/>
        <v>964965</v>
      </c>
      <c r="EE16" s="428">
        <f t="shared" si="27"/>
        <v>318035</v>
      </c>
      <c r="EF16" s="429">
        <f t="shared" si="28"/>
        <v>149.16065107507768</v>
      </c>
      <c r="EG16" s="2"/>
      <c r="EH16" s="321" t="s">
        <v>61</v>
      </c>
      <c r="EI16" s="317"/>
      <c r="EJ16" s="191"/>
      <c r="EK16" s="191">
        <f t="shared" si="29"/>
        <v>0</v>
      </c>
      <c r="EL16" s="189" t="e">
        <f t="shared" si="30"/>
        <v>#DIV/0!</v>
      </c>
      <c r="EM16" s="185"/>
      <c r="EN16" s="191"/>
      <c r="EO16" s="162">
        <f t="shared" si="31"/>
        <v>0</v>
      </c>
      <c r="EP16" s="469" t="e">
        <f t="shared" si="32"/>
        <v>#DIV/0!</v>
      </c>
      <c r="EQ16" s="233"/>
      <c r="ER16" s="185"/>
      <c r="ES16" s="457"/>
      <c r="ET16" s="457"/>
      <c r="EU16" s="457"/>
      <c r="EV16" s="457"/>
      <c r="EW16" s="458"/>
      <c r="EX16" s="191">
        <v>160</v>
      </c>
      <c r="EY16" s="191">
        <v>73</v>
      </c>
      <c r="EZ16" s="162">
        <f t="shared" si="33"/>
        <v>-87</v>
      </c>
      <c r="FA16" s="470" t="e">
        <f>EZ16/EO16*100</f>
        <v>#DIV/0!</v>
      </c>
      <c r="FB16" s="469">
        <f t="shared" si="62"/>
        <v>45.625</v>
      </c>
      <c r="FC16" s="461"/>
      <c r="FD16" s="462"/>
      <c r="FE16" s="463"/>
      <c r="FF16" s="185" t="s">
        <v>14</v>
      </c>
      <c r="FG16" s="431" t="s">
        <v>61</v>
      </c>
      <c r="FH16" s="240"/>
      <c r="FI16" s="159"/>
      <c r="FJ16" s="162">
        <f t="shared" si="34"/>
        <v>0</v>
      </c>
      <c r="FK16" s="469" t="e">
        <f t="shared" si="35"/>
        <v>#DIV/0!</v>
      </c>
      <c r="FL16" s="473" t="s">
        <v>61</v>
      </c>
      <c r="FM16" s="317">
        <v>52500</v>
      </c>
      <c r="FN16" s="185">
        <v>36678</v>
      </c>
      <c r="FO16" s="162">
        <f t="shared" si="63"/>
        <v>-15822</v>
      </c>
      <c r="FP16" s="469">
        <f t="shared" si="64"/>
        <v>69.86285714285714</v>
      </c>
      <c r="FQ16" s="471"/>
      <c r="FR16" s="472"/>
      <c r="FS16" s="472"/>
      <c r="FT16" s="469"/>
      <c r="FU16" s="240"/>
      <c r="FV16" s="185"/>
      <c r="FW16" s="162">
        <f t="shared" si="36"/>
        <v>0</v>
      </c>
      <c r="FX16" s="469" t="e">
        <f t="shared" si="37"/>
        <v>#DIV/0!</v>
      </c>
      <c r="FY16" s="317"/>
      <c r="FZ16" s="185"/>
      <c r="GA16" s="154">
        <f t="shared" si="38"/>
        <v>0</v>
      </c>
      <c r="GB16" s="468" t="e">
        <f t="shared" si="65"/>
        <v>#DIV/0!</v>
      </c>
      <c r="GC16" s="240"/>
      <c r="GD16" s="191"/>
      <c r="GE16" s="162">
        <f t="shared" si="39"/>
        <v>0</v>
      </c>
      <c r="GF16" s="469" t="e">
        <f t="shared" si="40"/>
        <v>#DIV/0!</v>
      </c>
      <c r="GG16" s="413" t="s">
        <v>61</v>
      </c>
      <c r="GH16" s="616">
        <f t="shared" si="41"/>
        <v>52660</v>
      </c>
      <c r="GI16" s="617">
        <f t="shared" si="42"/>
        <v>36751</v>
      </c>
      <c r="GJ16" s="618">
        <f t="shared" si="43"/>
        <v>-15909</v>
      </c>
      <c r="GK16" s="619">
        <f t="shared" si="66"/>
        <v>69.78921382453474</v>
      </c>
      <c r="GL16" s="84"/>
      <c r="GM16" s="24"/>
      <c r="GN16" s="27"/>
      <c r="GO16" s="25"/>
      <c r="GP16" s="66"/>
      <c r="GQ16" s="9"/>
      <c r="GR16" s="9"/>
      <c r="GS16" s="9"/>
      <c r="GT16" s="9"/>
      <c r="GU16" s="68"/>
      <c r="GV16" s="68"/>
      <c r="GW16" s="6"/>
      <c r="GX16" s="9"/>
      <c r="GY16" s="68"/>
      <c r="GZ16" s="9"/>
      <c r="HA16" s="6"/>
      <c r="HB16" s="9"/>
      <c r="HC16" s="9"/>
      <c r="HD16" s="9"/>
      <c r="HE16" s="9"/>
      <c r="HF16" s="9"/>
      <c r="HG16" s="17"/>
      <c r="HH16" s="17"/>
      <c r="HI16" s="17"/>
      <c r="HJ16" s="18"/>
      <c r="HK16" s="1"/>
      <c r="HL16" s="68"/>
      <c r="HM16" s="1"/>
      <c r="HN16" s="6"/>
      <c r="HO16" s="9"/>
      <c r="HP16" s="68"/>
      <c r="HQ16" s="9"/>
      <c r="HR16" s="6"/>
      <c r="HS16" s="9"/>
    </row>
    <row r="17" spans="1:227" s="21" customFormat="1" ht="18">
      <c r="A17" s="321" t="s">
        <v>60</v>
      </c>
      <c r="B17" s="317"/>
      <c r="C17" s="191"/>
      <c r="D17" s="318"/>
      <c r="E17" s="319"/>
      <c r="F17" s="313"/>
      <c r="G17" s="182"/>
      <c r="H17" s="191">
        <f t="shared" si="0"/>
        <v>0</v>
      </c>
      <c r="I17" s="235"/>
      <c r="J17" s="317">
        <v>10000</v>
      </c>
      <c r="K17" s="185">
        <v>11273</v>
      </c>
      <c r="L17" s="182">
        <f t="shared" si="1"/>
        <v>1273</v>
      </c>
      <c r="M17" s="320">
        <f t="shared" si="44"/>
        <v>112.73</v>
      </c>
      <c r="N17" s="181">
        <v>1000</v>
      </c>
      <c r="O17" s="182">
        <v>2245</v>
      </c>
      <c r="P17" s="182">
        <f t="shared" si="2"/>
        <v>1245</v>
      </c>
      <c r="Q17" s="320">
        <f t="shared" si="45"/>
        <v>224.5</v>
      </c>
      <c r="R17" s="321" t="s">
        <v>60</v>
      </c>
      <c r="S17" s="361"/>
      <c r="T17" s="362"/>
      <c r="U17" s="362">
        <f t="shared" si="46"/>
        <v>0</v>
      </c>
      <c r="V17" s="320" t="e">
        <f t="shared" si="47"/>
        <v>#DIV/0!</v>
      </c>
      <c r="W17" s="233"/>
      <c r="X17" s="185"/>
      <c r="Y17" s="185"/>
      <c r="Z17" s="356"/>
      <c r="AA17" s="185"/>
      <c r="AB17" s="185"/>
      <c r="AC17" s="185"/>
      <c r="AD17" s="357"/>
      <c r="AE17" s="317"/>
      <c r="AF17" s="191"/>
      <c r="AG17" s="191"/>
      <c r="AH17" s="363" t="e">
        <f t="shared" si="48"/>
        <v>#DIV/0!</v>
      </c>
      <c r="AI17" s="364">
        <f t="shared" si="49"/>
        <v>104100</v>
      </c>
      <c r="AJ17" s="158">
        <f t="shared" si="50"/>
        <v>130499</v>
      </c>
      <c r="AK17" s="159">
        <f t="shared" si="3"/>
        <v>26399</v>
      </c>
      <c r="AL17" s="160">
        <f t="shared" si="51"/>
        <v>125.35926993275696</v>
      </c>
      <c r="AM17" s="157">
        <v>6600</v>
      </c>
      <c r="AN17" s="158">
        <v>15339</v>
      </c>
      <c r="AO17" s="159">
        <f t="shared" si="52"/>
        <v>8739</v>
      </c>
      <c r="AP17" s="160">
        <f t="shared" si="53"/>
        <v>232.4090909090909</v>
      </c>
      <c r="AQ17" s="161">
        <v>97500</v>
      </c>
      <c r="AR17" s="164">
        <v>115160</v>
      </c>
      <c r="AS17" s="155">
        <f t="shared" si="4"/>
        <v>17660</v>
      </c>
      <c r="AT17" s="163">
        <f t="shared" si="5"/>
        <v>118.1128205128205</v>
      </c>
      <c r="AU17" s="549"/>
      <c r="AV17" s="243"/>
      <c r="AW17" s="185"/>
      <c r="AX17" s="550"/>
      <c r="AY17" s="413" t="s">
        <v>60</v>
      </c>
      <c r="AZ17" s="181"/>
      <c r="BA17" s="182"/>
      <c r="BB17" s="182">
        <f t="shared" si="6"/>
        <v>0</v>
      </c>
      <c r="BC17" s="189" t="e">
        <f t="shared" si="7"/>
        <v>#DIV/0!</v>
      </c>
      <c r="BD17" s="184">
        <v>59100</v>
      </c>
      <c r="BE17" s="155">
        <v>62523</v>
      </c>
      <c r="BF17" s="155">
        <f t="shared" si="8"/>
        <v>3423</v>
      </c>
      <c r="BG17" s="190">
        <f t="shared" si="9"/>
        <v>105.79187817258884</v>
      </c>
      <c r="BH17" s="185">
        <v>35100</v>
      </c>
      <c r="BI17" s="185">
        <v>58187</v>
      </c>
      <c r="BJ17" s="185">
        <f t="shared" si="10"/>
        <v>23087</v>
      </c>
      <c r="BK17" s="189">
        <f t="shared" si="11"/>
        <v>165.77492877492875</v>
      </c>
      <c r="BL17" s="317"/>
      <c r="BM17" s="185"/>
      <c r="BN17" s="191">
        <f t="shared" si="12"/>
        <v>0</v>
      </c>
      <c r="BO17" s="189" t="e">
        <f t="shared" si="54"/>
        <v>#DIV/0!</v>
      </c>
      <c r="BP17" s="245" t="s">
        <v>60</v>
      </c>
      <c r="BQ17" s="274"/>
      <c r="BR17" s="159"/>
      <c r="BS17" s="158">
        <f t="shared" si="55"/>
        <v>0</v>
      </c>
      <c r="BT17" s="190" t="e">
        <f t="shared" si="56"/>
        <v>#DIV/0!</v>
      </c>
      <c r="BU17" s="240">
        <v>20</v>
      </c>
      <c r="BV17" s="191"/>
      <c r="BW17" s="247">
        <f t="shared" si="57"/>
        <v>-20</v>
      </c>
      <c r="BX17" s="189">
        <f t="shared" si="58"/>
        <v>0</v>
      </c>
      <c r="BY17" s="191">
        <v>1530</v>
      </c>
      <c r="BZ17" s="191">
        <v>2857</v>
      </c>
      <c r="CA17" s="191">
        <f t="shared" si="59"/>
        <v>1327</v>
      </c>
      <c r="CB17" s="189">
        <f t="shared" si="60"/>
        <v>186.73202614379085</v>
      </c>
      <c r="CC17" s="191">
        <v>650</v>
      </c>
      <c r="CD17" s="191">
        <v>750</v>
      </c>
      <c r="CE17" s="191">
        <f t="shared" si="13"/>
        <v>100</v>
      </c>
      <c r="CF17" s="189">
        <f t="shared" si="14"/>
        <v>115.38461538461537</v>
      </c>
      <c r="CG17" s="233"/>
      <c r="CH17" s="185"/>
      <c r="CI17" s="185">
        <f t="shared" si="15"/>
        <v>0</v>
      </c>
      <c r="CJ17" s="234" t="e">
        <f t="shared" si="16"/>
        <v>#DIV/0!</v>
      </c>
      <c r="CK17" s="185"/>
      <c r="CL17" s="185"/>
      <c r="CM17" s="185">
        <f t="shared" si="17"/>
        <v>0</v>
      </c>
      <c r="CN17" s="235" t="e">
        <f t="shared" si="18"/>
        <v>#DIV/0!</v>
      </c>
      <c r="CO17" s="241"/>
      <c r="CP17" s="241"/>
      <c r="CQ17" s="241"/>
      <c r="CR17" s="242"/>
      <c r="CS17" s="243"/>
      <c r="CT17" s="159">
        <f t="shared" si="19"/>
        <v>0</v>
      </c>
      <c r="CU17" s="244" t="e">
        <f t="shared" si="20"/>
        <v>#DIV/0!</v>
      </c>
      <c r="CV17" s="292">
        <f t="shared" si="21"/>
        <v>211500</v>
      </c>
      <c r="CW17" s="293">
        <f t="shared" si="22"/>
        <v>268334</v>
      </c>
      <c r="CX17" s="294">
        <f t="shared" si="23"/>
        <v>56834</v>
      </c>
      <c r="CY17" s="295">
        <f t="shared" si="61"/>
        <v>126.87186761229314</v>
      </c>
      <c r="CZ17" s="233" t="s">
        <v>15</v>
      </c>
      <c r="DA17" s="242"/>
      <c r="DB17" s="191"/>
      <c r="DC17" s="191"/>
      <c r="DD17" s="189"/>
      <c r="DE17" s="549"/>
      <c r="DF17" s="130"/>
      <c r="DG17" s="131"/>
      <c r="DH17" s="563"/>
      <c r="DI17" s="573"/>
      <c r="DJ17" s="568"/>
      <c r="DK17" s="555"/>
      <c r="DL17" s="273"/>
      <c r="DM17" s="191"/>
      <c r="DN17" s="185"/>
      <c r="DO17" s="189"/>
      <c r="DP17" s="240"/>
      <c r="DQ17" s="191"/>
      <c r="DR17" s="315"/>
      <c r="DS17" s="183"/>
      <c r="DT17" s="233"/>
      <c r="DU17" s="185"/>
      <c r="DV17" s="185"/>
      <c r="DW17" s="235"/>
      <c r="DX17" s="423">
        <v>42000</v>
      </c>
      <c r="DY17" s="423">
        <v>42000</v>
      </c>
      <c r="DZ17" s="315">
        <f t="shared" si="24"/>
        <v>0</v>
      </c>
      <c r="EA17" s="183">
        <f t="shared" si="25"/>
        <v>100</v>
      </c>
      <c r="EB17" s="233" t="s">
        <v>15</v>
      </c>
      <c r="EC17" s="424">
        <f t="shared" si="67"/>
        <v>253500</v>
      </c>
      <c r="ED17" s="425">
        <f t="shared" si="68"/>
        <v>310334</v>
      </c>
      <c r="EE17" s="428">
        <f t="shared" si="27"/>
        <v>56834</v>
      </c>
      <c r="EF17" s="429">
        <f t="shared" si="28"/>
        <v>122.41972386587771</v>
      </c>
      <c r="EG17" s="2"/>
      <c r="EH17" s="321" t="s">
        <v>60</v>
      </c>
      <c r="EI17" s="317"/>
      <c r="EJ17" s="191"/>
      <c r="EK17" s="191">
        <f t="shared" si="29"/>
        <v>0</v>
      </c>
      <c r="EL17" s="189" t="e">
        <f t="shared" si="30"/>
        <v>#DIV/0!</v>
      </c>
      <c r="EM17" s="185"/>
      <c r="EN17" s="191"/>
      <c r="EO17" s="162">
        <f t="shared" si="31"/>
        <v>0</v>
      </c>
      <c r="EP17" s="469" t="e">
        <f t="shared" si="32"/>
        <v>#DIV/0!</v>
      </c>
      <c r="EQ17" s="233"/>
      <c r="ER17" s="185"/>
      <c r="ES17" s="457"/>
      <c r="ET17" s="457"/>
      <c r="EU17" s="457"/>
      <c r="EV17" s="457"/>
      <c r="EW17" s="458"/>
      <c r="EX17" s="191">
        <v>50</v>
      </c>
      <c r="EY17" s="191">
        <v>41</v>
      </c>
      <c r="EZ17" s="162">
        <f t="shared" si="33"/>
        <v>-9</v>
      </c>
      <c r="FA17" s="470"/>
      <c r="FB17" s="469">
        <f t="shared" si="62"/>
        <v>82</v>
      </c>
      <c r="FC17" s="461"/>
      <c r="FD17" s="462"/>
      <c r="FE17" s="463"/>
      <c r="FF17" s="185" t="s">
        <v>15</v>
      </c>
      <c r="FG17" s="431" t="s">
        <v>60</v>
      </c>
      <c r="FH17" s="240"/>
      <c r="FI17" s="159"/>
      <c r="FJ17" s="162">
        <f t="shared" si="34"/>
        <v>0</v>
      </c>
      <c r="FK17" s="469" t="e">
        <f t="shared" si="35"/>
        <v>#DIV/0!</v>
      </c>
      <c r="FL17" s="473" t="s">
        <v>60</v>
      </c>
      <c r="FM17" s="317"/>
      <c r="FN17" s="185"/>
      <c r="FO17" s="162">
        <f t="shared" si="63"/>
        <v>0</v>
      </c>
      <c r="FP17" s="469" t="e">
        <f t="shared" si="64"/>
        <v>#DIV/0!</v>
      </c>
      <c r="FQ17" s="471"/>
      <c r="FR17" s="472"/>
      <c r="FS17" s="472"/>
      <c r="FT17" s="469"/>
      <c r="FU17" s="240"/>
      <c r="FV17" s="185"/>
      <c r="FW17" s="162">
        <f t="shared" si="36"/>
        <v>0</v>
      </c>
      <c r="FX17" s="469" t="e">
        <f t="shared" si="37"/>
        <v>#DIV/0!</v>
      </c>
      <c r="FY17" s="317"/>
      <c r="FZ17" s="185"/>
      <c r="GA17" s="154">
        <f t="shared" si="38"/>
        <v>0</v>
      </c>
      <c r="GB17" s="468" t="e">
        <f t="shared" si="65"/>
        <v>#DIV/0!</v>
      </c>
      <c r="GC17" s="240"/>
      <c r="GD17" s="191"/>
      <c r="GE17" s="162">
        <f t="shared" si="39"/>
        <v>0</v>
      </c>
      <c r="GF17" s="469" t="e">
        <f t="shared" si="40"/>
        <v>#DIV/0!</v>
      </c>
      <c r="GG17" s="413" t="s">
        <v>60</v>
      </c>
      <c r="GH17" s="616">
        <f t="shared" si="41"/>
        <v>50</v>
      </c>
      <c r="GI17" s="617">
        <f>EJ17+EN17+EY17+FI17+FN17+FV17+FZ17+GD17+FR17</f>
        <v>41</v>
      </c>
      <c r="GJ17" s="618">
        <f t="shared" si="43"/>
        <v>-9</v>
      </c>
      <c r="GK17" s="619">
        <f t="shared" si="66"/>
        <v>82</v>
      </c>
      <c r="GL17" s="84"/>
      <c r="GM17" s="27"/>
      <c r="GN17" s="27"/>
      <c r="GO17" s="25"/>
      <c r="GP17" s="66"/>
      <c r="GQ17" s="9"/>
      <c r="GR17" s="9"/>
      <c r="GS17" s="17"/>
      <c r="GT17" s="9"/>
      <c r="GU17" s="68"/>
      <c r="GV17" s="68"/>
      <c r="GW17" s="6"/>
      <c r="GX17" s="9"/>
      <c r="GY17" s="68"/>
      <c r="GZ17" s="9"/>
      <c r="HA17" s="6"/>
      <c r="HB17" s="9"/>
      <c r="HC17" s="9"/>
      <c r="HD17" s="9"/>
      <c r="HE17" s="9"/>
      <c r="HF17" s="9"/>
      <c r="HG17" s="17"/>
      <c r="HH17" s="17"/>
      <c r="HI17" s="17"/>
      <c r="HJ17" s="18"/>
      <c r="HK17" s="1"/>
      <c r="HL17" s="3"/>
      <c r="HM17" s="1"/>
      <c r="HN17" s="6"/>
      <c r="HO17" s="9"/>
      <c r="HP17" s="9"/>
      <c r="HQ17" s="9"/>
      <c r="HR17" s="6"/>
      <c r="HS17" s="9"/>
    </row>
    <row r="18" spans="1:227" s="21" customFormat="1" ht="18">
      <c r="A18" s="321" t="s">
        <v>52</v>
      </c>
      <c r="B18" s="317"/>
      <c r="C18" s="191"/>
      <c r="D18" s="318"/>
      <c r="E18" s="319"/>
      <c r="F18" s="313">
        <v>700</v>
      </c>
      <c r="G18" s="182">
        <v>874</v>
      </c>
      <c r="H18" s="191">
        <f t="shared" si="0"/>
        <v>174</v>
      </c>
      <c r="I18" s="235">
        <f>G18*100/F18</f>
        <v>124.85714285714286</v>
      </c>
      <c r="J18" s="317">
        <v>750</v>
      </c>
      <c r="K18" s="185">
        <v>1097</v>
      </c>
      <c r="L18" s="182">
        <f t="shared" si="1"/>
        <v>347</v>
      </c>
      <c r="M18" s="320">
        <f t="shared" si="44"/>
        <v>146.26666666666668</v>
      </c>
      <c r="N18" s="181"/>
      <c r="O18" s="182">
        <v>4</v>
      </c>
      <c r="P18" s="182">
        <f t="shared" si="2"/>
        <v>4</v>
      </c>
      <c r="Q18" s="320" t="e">
        <f t="shared" si="45"/>
        <v>#DIV/0!</v>
      </c>
      <c r="R18" s="321" t="s">
        <v>52</v>
      </c>
      <c r="S18" s="361"/>
      <c r="T18" s="362"/>
      <c r="U18" s="362">
        <f t="shared" si="46"/>
        <v>0</v>
      </c>
      <c r="V18" s="320" t="e">
        <f t="shared" si="47"/>
        <v>#DIV/0!</v>
      </c>
      <c r="W18" s="233"/>
      <c r="X18" s="185"/>
      <c r="Y18" s="185"/>
      <c r="Z18" s="356"/>
      <c r="AA18" s="185"/>
      <c r="AB18" s="185"/>
      <c r="AC18" s="185"/>
      <c r="AD18" s="357"/>
      <c r="AE18" s="317"/>
      <c r="AF18" s="191"/>
      <c r="AG18" s="191"/>
      <c r="AH18" s="363" t="e">
        <f t="shared" si="48"/>
        <v>#DIV/0!</v>
      </c>
      <c r="AI18" s="364">
        <f t="shared" si="49"/>
        <v>75530</v>
      </c>
      <c r="AJ18" s="158">
        <f t="shared" si="50"/>
        <v>106809</v>
      </c>
      <c r="AK18" s="159">
        <f t="shared" si="3"/>
        <v>31279</v>
      </c>
      <c r="AL18" s="160">
        <f t="shared" si="51"/>
        <v>141.41268370184034</v>
      </c>
      <c r="AM18" s="157">
        <v>430</v>
      </c>
      <c r="AN18" s="158">
        <v>1225</v>
      </c>
      <c r="AO18" s="159">
        <f t="shared" si="52"/>
        <v>795</v>
      </c>
      <c r="AP18" s="160">
        <f t="shared" si="53"/>
        <v>284.8837209302326</v>
      </c>
      <c r="AQ18" s="161">
        <v>75100</v>
      </c>
      <c r="AR18" s="164">
        <v>105584</v>
      </c>
      <c r="AS18" s="155">
        <f t="shared" si="4"/>
        <v>30484</v>
      </c>
      <c r="AT18" s="163">
        <f t="shared" si="5"/>
        <v>140.5912117177097</v>
      </c>
      <c r="AU18" s="549"/>
      <c r="AV18" s="243"/>
      <c r="AW18" s="185"/>
      <c r="AX18" s="550"/>
      <c r="AY18" s="413" t="s">
        <v>52</v>
      </c>
      <c r="AZ18" s="181"/>
      <c r="BA18" s="182"/>
      <c r="BB18" s="182">
        <f t="shared" si="6"/>
        <v>0</v>
      </c>
      <c r="BC18" s="189" t="e">
        <f t="shared" si="7"/>
        <v>#DIV/0!</v>
      </c>
      <c r="BD18" s="184">
        <v>17140</v>
      </c>
      <c r="BE18" s="155">
        <v>22116</v>
      </c>
      <c r="BF18" s="155">
        <f t="shared" si="8"/>
        <v>4976</v>
      </c>
      <c r="BG18" s="190">
        <f t="shared" si="9"/>
        <v>129.03150525087514</v>
      </c>
      <c r="BH18" s="185">
        <v>45000</v>
      </c>
      <c r="BI18" s="185">
        <v>45895</v>
      </c>
      <c r="BJ18" s="185">
        <f t="shared" si="10"/>
        <v>895</v>
      </c>
      <c r="BK18" s="189">
        <f t="shared" si="11"/>
        <v>101.98888888888888</v>
      </c>
      <c r="BL18" s="317"/>
      <c r="BM18" s="185"/>
      <c r="BN18" s="191">
        <f t="shared" si="12"/>
        <v>0</v>
      </c>
      <c r="BO18" s="189" t="e">
        <f t="shared" si="54"/>
        <v>#DIV/0!</v>
      </c>
      <c r="BP18" s="245" t="s">
        <v>52</v>
      </c>
      <c r="BQ18" s="274"/>
      <c r="BR18" s="159">
        <v>1635</v>
      </c>
      <c r="BS18" s="159">
        <f t="shared" si="55"/>
        <v>1635</v>
      </c>
      <c r="BT18" s="190" t="e">
        <f t="shared" si="56"/>
        <v>#DIV/0!</v>
      </c>
      <c r="BU18" s="240">
        <v>4400</v>
      </c>
      <c r="BV18" s="191">
        <v>4916</v>
      </c>
      <c r="BW18" s="191">
        <f t="shared" si="57"/>
        <v>516</v>
      </c>
      <c r="BX18" s="189">
        <f t="shared" si="58"/>
        <v>111.72727272727272</v>
      </c>
      <c r="BY18" s="191">
        <v>6400</v>
      </c>
      <c r="BZ18" s="191">
        <v>11747</v>
      </c>
      <c r="CA18" s="191">
        <f t="shared" si="59"/>
        <v>5347</v>
      </c>
      <c r="CB18" s="189">
        <f t="shared" si="60"/>
        <v>183.546875</v>
      </c>
      <c r="CC18" s="191">
        <v>400</v>
      </c>
      <c r="CD18" s="191">
        <v>10</v>
      </c>
      <c r="CE18" s="191">
        <f t="shared" si="13"/>
        <v>-390</v>
      </c>
      <c r="CF18" s="189">
        <f t="shared" si="14"/>
        <v>2.5</v>
      </c>
      <c r="CG18" s="233"/>
      <c r="CH18" s="185"/>
      <c r="CI18" s="185">
        <f t="shared" si="15"/>
        <v>0</v>
      </c>
      <c r="CJ18" s="234" t="e">
        <f t="shared" si="16"/>
        <v>#DIV/0!</v>
      </c>
      <c r="CK18" s="185"/>
      <c r="CL18" s="185"/>
      <c r="CM18" s="185">
        <f t="shared" si="17"/>
        <v>0</v>
      </c>
      <c r="CN18" s="235" t="e">
        <f t="shared" si="18"/>
        <v>#DIV/0!</v>
      </c>
      <c r="CO18" s="241"/>
      <c r="CP18" s="241"/>
      <c r="CQ18" s="241"/>
      <c r="CR18" s="242"/>
      <c r="CS18" s="243"/>
      <c r="CT18" s="159">
        <f t="shared" si="19"/>
        <v>0</v>
      </c>
      <c r="CU18" s="244" t="e">
        <f t="shared" si="20"/>
        <v>#DIV/0!</v>
      </c>
      <c r="CV18" s="292">
        <f t="shared" si="21"/>
        <v>150320</v>
      </c>
      <c r="CW18" s="293">
        <f t="shared" si="22"/>
        <v>195103</v>
      </c>
      <c r="CX18" s="294">
        <f t="shared" si="23"/>
        <v>44783</v>
      </c>
      <c r="CY18" s="295">
        <f t="shared" si="61"/>
        <v>129.79177754124535</v>
      </c>
      <c r="CZ18" s="233" t="s">
        <v>16</v>
      </c>
      <c r="DA18" s="242"/>
      <c r="DB18" s="191"/>
      <c r="DC18" s="191"/>
      <c r="DD18" s="189"/>
      <c r="DE18" s="549"/>
      <c r="DF18" s="130"/>
      <c r="DG18" s="131"/>
      <c r="DH18" s="563"/>
      <c r="DI18" s="573"/>
      <c r="DJ18" s="568"/>
      <c r="DK18" s="555"/>
      <c r="DL18" s="273"/>
      <c r="DM18" s="191"/>
      <c r="DN18" s="185"/>
      <c r="DO18" s="189"/>
      <c r="DP18" s="240"/>
      <c r="DQ18" s="191"/>
      <c r="DR18" s="315"/>
      <c r="DS18" s="183"/>
      <c r="DT18" s="233"/>
      <c r="DU18" s="185"/>
      <c r="DV18" s="185"/>
      <c r="DW18" s="235"/>
      <c r="DX18" s="423">
        <v>185400</v>
      </c>
      <c r="DY18" s="423">
        <v>185400</v>
      </c>
      <c r="DZ18" s="315">
        <f t="shared" si="24"/>
        <v>0</v>
      </c>
      <c r="EA18" s="183">
        <f t="shared" si="25"/>
        <v>100</v>
      </c>
      <c r="EB18" s="233" t="s">
        <v>16</v>
      </c>
      <c r="EC18" s="424">
        <f t="shared" si="67"/>
        <v>335720</v>
      </c>
      <c r="ED18" s="425">
        <f t="shared" si="68"/>
        <v>380503</v>
      </c>
      <c r="EE18" s="428">
        <f t="shared" si="27"/>
        <v>44783</v>
      </c>
      <c r="EF18" s="429">
        <f t="shared" si="28"/>
        <v>113.33938996783033</v>
      </c>
      <c r="EG18" s="2"/>
      <c r="EH18" s="321" t="s">
        <v>52</v>
      </c>
      <c r="EI18" s="317"/>
      <c r="EJ18" s="191"/>
      <c r="EK18" s="191">
        <f t="shared" si="29"/>
        <v>0</v>
      </c>
      <c r="EL18" s="189" t="e">
        <f t="shared" si="30"/>
        <v>#DIV/0!</v>
      </c>
      <c r="EM18" s="185"/>
      <c r="EN18" s="191"/>
      <c r="EO18" s="162">
        <f t="shared" si="31"/>
        <v>0</v>
      </c>
      <c r="EP18" s="469" t="e">
        <f t="shared" si="32"/>
        <v>#DIV/0!</v>
      </c>
      <c r="EQ18" s="233"/>
      <c r="ER18" s="185"/>
      <c r="ES18" s="457"/>
      <c r="ET18" s="457"/>
      <c r="EU18" s="457"/>
      <c r="EV18" s="457"/>
      <c r="EW18" s="458"/>
      <c r="EX18" s="191">
        <v>170</v>
      </c>
      <c r="EY18" s="191">
        <v>21</v>
      </c>
      <c r="EZ18" s="162">
        <f t="shared" si="33"/>
        <v>-149</v>
      </c>
      <c r="FA18" s="470" t="e">
        <f>EZ18/EO18*100</f>
        <v>#DIV/0!</v>
      </c>
      <c r="FB18" s="469">
        <f t="shared" si="62"/>
        <v>12.352941176470589</v>
      </c>
      <c r="FC18" s="461"/>
      <c r="FD18" s="462"/>
      <c r="FE18" s="463"/>
      <c r="FF18" s="185" t="s">
        <v>16</v>
      </c>
      <c r="FG18" s="431" t="s">
        <v>52</v>
      </c>
      <c r="FH18" s="240"/>
      <c r="FI18" s="159"/>
      <c r="FJ18" s="162">
        <f t="shared" si="34"/>
        <v>0</v>
      </c>
      <c r="FK18" s="469" t="e">
        <f t="shared" si="35"/>
        <v>#DIV/0!</v>
      </c>
      <c r="FL18" s="473" t="s">
        <v>52</v>
      </c>
      <c r="FM18" s="317">
        <v>20000</v>
      </c>
      <c r="FN18" s="185">
        <v>15595</v>
      </c>
      <c r="FO18" s="162">
        <f t="shared" si="63"/>
        <v>-4405</v>
      </c>
      <c r="FP18" s="469">
        <f t="shared" si="64"/>
        <v>77.97500000000001</v>
      </c>
      <c r="FQ18" s="471"/>
      <c r="FR18" s="472"/>
      <c r="FS18" s="472"/>
      <c r="FT18" s="469"/>
      <c r="FU18" s="240"/>
      <c r="FV18" s="185"/>
      <c r="FW18" s="162">
        <f t="shared" si="36"/>
        <v>0</v>
      </c>
      <c r="FX18" s="469" t="e">
        <f t="shared" si="37"/>
        <v>#DIV/0!</v>
      </c>
      <c r="FY18" s="317"/>
      <c r="FZ18" s="185"/>
      <c r="GA18" s="154">
        <f t="shared" si="38"/>
        <v>0</v>
      </c>
      <c r="GB18" s="468" t="e">
        <f t="shared" si="65"/>
        <v>#DIV/0!</v>
      </c>
      <c r="GC18" s="240"/>
      <c r="GD18" s="191"/>
      <c r="GE18" s="162">
        <f t="shared" si="39"/>
        <v>0</v>
      </c>
      <c r="GF18" s="469" t="e">
        <f t="shared" si="40"/>
        <v>#DIV/0!</v>
      </c>
      <c r="GG18" s="413" t="s">
        <v>52</v>
      </c>
      <c r="GH18" s="616">
        <f t="shared" si="41"/>
        <v>20170</v>
      </c>
      <c r="GI18" s="617">
        <f aca="true" t="shared" si="69" ref="GI18:GI25">EJ18+EN18+EY18+FI18+FN18+FV18+FZ18+GD18</f>
        <v>15616</v>
      </c>
      <c r="GJ18" s="618">
        <f t="shared" si="43"/>
        <v>-4554</v>
      </c>
      <c r="GK18" s="619">
        <f t="shared" si="66"/>
        <v>77.42191373326723</v>
      </c>
      <c r="GL18" s="84"/>
      <c r="GM18" s="24"/>
      <c r="GN18" s="27"/>
      <c r="GO18" s="25"/>
      <c r="GP18" s="66"/>
      <c r="GQ18" s="9"/>
      <c r="GR18" s="9"/>
      <c r="GS18" s="9"/>
      <c r="GT18" s="9"/>
      <c r="GU18" s="68"/>
      <c r="GV18" s="68"/>
      <c r="GW18" s="6"/>
      <c r="GX18" s="9"/>
      <c r="GY18" s="68"/>
      <c r="GZ18" s="9"/>
      <c r="HA18" s="6"/>
      <c r="HB18" s="9"/>
      <c r="HC18" s="9"/>
      <c r="HD18" s="9"/>
      <c r="HE18" s="9"/>
      <c r="HF18" s="9"/>
      <c r="HG18" s="17"/>
      <c r="HH18" s="17"/>
      <c r="HI18" s="17"/>
      <c r="HJ18" s="18"/>
      <c r="HK18" s="1"/>
      <c r="HL18" s="3"/>
      <c r="HM18" s="1"/>
      <c r="HN18" s="6"/>
      <c r="HO18" s="9"/>
      <c r="HP18" s="68"/>
      <c r="HQ18" s="9"/>
      <c r="HR18" s="6"/>
      <c r="HS18" s="9"/>
    </row>
    <row r="19" spans="1:227" s="21" customFormat="1" ht="18">
      <c r="A19" s="321" t="s">
        <v>62</v>
      </c>
      <c r="B19" s="317"/>
      <c r="C19" s="191"/>
      <c r="D19" s="318"/>
      <c r="E19" s="319"/>
      <c r="F19" s="313"/>
      <c r="G19" s="182"/>
      <c r="H19" s="191">
        <f t="shared" si="0"/>
        <v>0</v>
      </c>
      <c r="I19" s="235"/>
      <c r="J19" s="317">
        <v>6000</v>
      </c>
      <c r="K19" s="185">
        <v>5528</v>
      </c>
      <c r="L19" s="182">
        <f t="shared" si="1"/>
        <v>-472</v>
      </c>
      <c r="M19" s="320">
        <f t="shared" si="44"/>
        <v>92.13333333333334</v>
      </c>
      <c r="N19" s="181"/>
      <c r="O19" s="182">
        <v>2924</v>
      </c>
      <c r="P19" s="182">
        <f t="shared" si="2"/>
        <v>2924</v>
      </c>
      <c r="Q19" s="320" t="e">
        <f t="shared" si="45"/>
        <v>#DIV/0!</v>
      </c>
      <c r="R19" s="321" t="s">
        <v>62</v>
      </c>
      <c r="S19" s="361"/>
      <c r="T19" s="362"/>
      <c r="U19" s="362">
        <f t="shared" si="46"/>
        <v>0</v>
      </c>
      <c r="V19" s="320" t="e">
        <f t="shared" si="47"/>
        <v>#DIV/0!</v>
      </c>
      <c r="W19" s="233"/>
      <c r="X19" s="185"/>
      <c r="Y19" s="185"/>
      <c r="Z19" s="356"/>
      <c r="AA19" s="185"/>
      <c r="AB19" s="185"/>
      <c r="AC19" s="185"/>
      <c r="AD19" s="357"/>
      <c r="AE19" s="317"/>
      <c r="AF19" s="191"/>
      <c r="AG19" s="191"/>
      <c r="AH19" s="363" t="e">
        <f t="shared" si="48"/>
        <v>#DIV/0!</v>
      </c>
      <c r="AI19" s="364">
        <f t="shared" si="49"/>
        <v>167400</v>
      </c>
      <c r="AJ19" s="158">
        <f t="shared" si="50"/>
        <v>708749</v>
      </c>
      <c r="AK19" s="159">
        <f t="shared" si="3"/>
        <v>541349</v>
      </c>
      <c r="AL19" s="160">
        <f t="shared" si="51"/>
        <v>423.38649940262843</v>
      </c>
      <c r="AM19" s="157">
        <v>15000</v>
      </c>
      <c r="AN19" s="158">
        <v>316544</v>
      </c>
      <c r="AO19" s="159">
        <f t="shared" si="52"/>
        <v>301544</v>
      </c>
      <c r="AP19" s="160">
        <f t="shared" si="53"/>
        <v>2110.2933333333335</v>
      </c>
      <c r="AQ19" s="161">
        <v>152400</v>
      </c>
      <c r="AR19" s="164">
        <v>392205</v>
      </c>
      <c r="AS19" s="155">
        <f t="shared" si="4"/>
        <v>239805</v>
      </c>
      <c r="AT19" s="163">
        <f t="shared" si="5"/>
        <v>257.35236220472444</v>
      </c>
      <c r="AU19" s="549"/>
      <c r="AV19" s="243"/>
      <c r="AW19" s="185"/>
      <c r="AX19" s="550"/>
      <c r="AY19" s="413" t="s">
        <v>62</v>
      </c>
      <c r="AZ19" s="181"/>
      <c r="BA19" s="182"/>
      <c r="BB19" s="182">
        <f t="shared" si="6"/>
        <v>0</v>
      </c>
      <c r="BC19" s="189" t="e">
        <f t="shared" si="7"/>
        <v>#DIV/0!</v>
      </c>
      <c r="BD19" s="184">
        <v>38200</v>
      </c>
      <c r="BE19" s="155">
        <v>49744</v>
      </c>
      <c r="BF19" s="155">
        <f t="shared" si="8"/>
        <v>11544</v>
      </c>
      <c r="BG19" s="190">
        <f t="shared" si="9"/>
        <v>130.2198952879581</v>
      </c>
      <c r="BH19" s="185">
        <v>14040</v>
      </c>
      <c r="BI19" s="185">
        <v>32920</v>
      </c>
      <c r="BJ19" s="185">
        <f t="shared" si="10"/>
        <v>18880</v>
      </c>
      <c r="BK19" s="189">
        <f t="shared" si="11"/>
        <v>234.47293447293447</v>
      </c>
      <c r="BL19" s="317"/>
      <c r="BM19" s="185"/>
      <c r="BN19" s="191">
        <f t="shared" si="12"/>
        <v>0</v>
      </c>
      <c r="BO19" s="189" t="e">
        <f t="shared" si="54"/>
        <v>#DIV/0!</v>
      </c>
      <c r="BP19" s="245" t="s">
        <v>62</v>
      </c>
      <c r="BQ19" s="274">
        <v>60</v>
      </c>
      <c r="BR19" s="159"/>
      <c r="BS19" s="159">
        <f t="shared" si="55"/>
        <v>-60</v>
      </c>
      <c r="BT19" s="190">
        <f t="shared" si="56"/>
        <v>0</v>
      </c>
      <c r="BU19" s="240">
        <v>20</v>
      </c>
      <c r="BV19" s="191">
        <v>58</v>
      </c>
      <c r="BW19" s="191">
        <f t="shared" si="57"/>
        <v>38</v>
      </c>
      <c r="BX19" s="189">
        <f t="shared" si="58"/>
        <v>290</v>
      </c>
      <c r="BY19" s="191"/>
      <c r="BZ19" s="191"/>
      <c r="CA19" s="191"/>
      <c r="CB19" s="189"/>
      <c r="CC19" s="191">
        <v>110</v>
      </c>
      <c r="CD19" s="191">
        <v>47</v>
      </c>
      <c r="CE19" s="191">
        <f t="shared" si="13"/>
        <v>-63</v>
      </c>
      <c r="CF19" s="189">
        <f t="shared" si="14"/>
        <v>42.72727272727273</v>
      </c>
      <c r="CG19" s="233"/>
      <c r="CH19" s="185"/>
      <c r="CI19" s="185">
        <f t="shared" si="15"/>
        <v>0</v>
      </c>
      <c r="CJ19" s="234" t="e">
        <f t="shared" si="16"/>
        <v>#DIV/0!</v>
      </c>
      <c r="CK19" s="185"/>
      <c r="CL19" s="185"/>
      <c r="CM19" s="185">
        <f t="shared" si="17"/>
        <v>0</v>
      </c>
      <c r="CN19" s="235" t="e">
        <f t="shared" si="18"/>
        <v>#DIV/0!</v>
      </c>
      <c r="CO19" s="241"/>
      <c r="CP19" s="241"/>
      <c r="CQ19" s="241"/>
      <c r="CR19" s="242"/>
      <c r="CS19" s="243"/>
      <c r="CT19" s="159">
        <f t="shared" si="19"/>
        <v>0</v>
      </c>
      <c r="CU19" s="244" t="e">
        <f t="shared" si="20"/>
        <v>#DIV/0!</v>
      </c>
      <c r="CV19" s="292">
        <f t="shared" si="21"/>
        <v>225830</v>
      </c>
      <c r="CW19" s="293">
        <f t="shared" si="22"/>
        <v>799970</v>
      </c>
      <c r="CX19" s="294">
        <f t="shared" si="23"/>
        <v>574140</v>
      </c>
      <c r="CY19" s="295">
        <f t="shared" si="61"/>
        <v>354.23548687065494</v>
      </c>
      <c r="CZ19" s="233" t="s">
        <v>17</v>
      </c>
      <c r="DA19" s="242"/>
      <c r="DB19" s="191"/>
      <c r="DC19" s="191"/>
      <c r="DD19" s="189"/>
      <c r="DE19" s="549"/>
      <c r="DF19" s="130"/>
      <c r="DG19" s="131"/>
      <c r="DH19" s="563"/>
      <c r="DI19" s="573"/>
      <c r="DJ19" s="568"/>
      <c r="DK19" s="555"/>
      <c r="DL19" s="273"/>
      <c r="DM19" s="191"/>
      <c r="DN19" s="185"/>
      <c r="DO19" s="189"/>
      <c r="DP19" s="240"/>
      <c r="DQ19" s="191"/>
      <c r="DR19" s="315"/>
      <c r="DS19" s="183"/>
      <c r="DT19" s="233"/>
      <c r="DU19" s="185"/>
      <c r="DV19" s="185"/>
      <c r="DW19" s="235"/>
      <c r="DX19" s="423">
        <v>50000</v>
      </c>
      <c r="DY19" s="423">
        <v>50000</v>
      </c>
      <c r="DZ19" s="159">
        <f t="shared" si="24"/>
        <v>0</v>
      </c>
      <c r="EA19" s="234">
        <f t="shared" si="25"/>
        <v>100</v>
      </c>
      <c r="EB19" s="233" t="s">
        <v>17</v>
      </c>
      <c r="EC19" s="424">
        <f t="shared" si="67"/>
        <v>275830</v>
      </c>
      <c r="ED19" s="425">
        <f t="shared" si="68"/>
        <v>849970</v>
      </c>
      <c r="EE19" s="428">
        <f t="shared" si="27"/>
        <v>574140</v>
      </c>
      <c r="EF19" s="429">
        <f t="shared" si="28"/>
        <v>308.1499474313889</v>
      </c>
      <c r="EG19" s="2"/>
      <c r="EH19" s="321" t="s">
        <v>62</v>
      </c>
      <c r="EI19" s="317"/>
      <c r="EJ19" s="191"/>
      <c r="EK19" s="191">
        <f t="shared" si="29"/>
        <v>0</v>
      </c>
      <c r="EL19" s="189" t="e">
        <f t="shared" si="30"/>
        <v>#DIV/0!</v>
      </c>
      <c r="EM19" s="185"/>
      <c r="EN19" s="191"/>
      <c r="EO19" s="162">
        <f t="shared" si="31"/>
        <v>0</v>
      </c>
      <c r="EP19" s="469" t="e">
        <f t="shared" si="32"/>
        <v>#DIV/0!</v>
      </c>
      <c r="EQ19" s="233"/>
      <c r="ER19" s="185"/>
      <c r="ES19" s="457"/>
      <c r="ET19" s="457"/>
      <c r="EU19" s="457"/>
      <c r="EV19" s="457"/>
      <c r="EW19" s="458"/>
      <c r="EX19" s="191">
        <v>20</v>
      </c>
      <c r="EY19" s="191">
        <v>11</v>
      </c>
      <c r="EZ19" s="162">
        <f t="shared" si="33"/>
        <v>-9</v>
      </c>
      <c r="FA19" s="470" t="e">
        <f>EZ19/EO19*100</f>
        <v>#DIV/0!</v>
      </c>
      <c r="FB19" s="469">
        <f t="shared" si="62"/>
        <v>55.00000000000001</v>
      </c>
      <c r="FC19" s="461"/>
      <c r="FD19" s="462"/>
      <c r="FE19" s="463"/>
      <c r="FF19" s="185" t="s">
        <v>17</v>
      </c>
      <c r="FG19" s="431" t="s">
        <v>62</v>
      </c>
      <c r="FH19" s="240"/>
      <c r="FI19" s="159"/>
      <c r="FJ19" s="162">
        <f t="shared" si="34"/>
        <v>0</v>
      </c>
      <c r="FK19" s="469" t="e">
        <f t="shared" si="35"/>
        <v>#DIV/0!</v>
      </c>
      <c r="FL19" s="473" t="s">
        <v>62</v>
      </c>
      <c r="FM19" s="317"/>
      <c r="FN19" s="185">
        <v>540</v>
      </c>
      <c r="FO19" s="162">
        <f t="shared" si="63"/>
        <v>540</v>
      </c>
      <c r="FP19" s="469" t="e">
        <f t="shared" si="64"/>
        <v>#DIV/0!</v>
      </c>
      <c r="FQ19" s="471"/>
      <c r="FR19" s="164">
        <v>35000</v>
      </c>
      <c r="FS19" s="162">
        <f>FR19-FQ19</f>
        <v>35000</v>
      </c>
      <c r="FT19" s="469"/>
      <c r="FU19" s="240"/>
      <c r="FV19" s="185"/>
      <c r="FW19" s="162">
        <f t="shared" si="36"/>
        <v>0</v>
      </c>
      <c r="FX19" s="469" t="e">
        <f t="shared" si="37"/>
        <v>#DIV/0!</v>
      </c>
      <c r="FY19" s="317"/>
      <c r="FZ19" s="185"/>
      <c r="GA19" s="154">
        <f t="shared" si="38"/>
        <v>0</v>
      </c>
      <c r="GB19" s="468" t="e">
        <f t="shared" si="65"/>
        <v>#DIV/0!</v>
      </c>
      <c r="GC19" s="240"/>
      <c r="GD19" s="159"/>
      <c r="GE19" s="162">
        <f t="shared" si="39"/>
        <v>0</v>
      </c>
      <c r="GF19" s="469" t="e">
        <f t="shared" si="40"/>
        <v>#DIV/0!</v>
      </c>
      <c r="GG19" s="413" t="s">
        <v>62</v>
      </c>
      <c r="GH19" s="616">
        <f t="shared" si="41"/>
        <v>20</v>
      </c>
      <c r="GI19" s="617">
        <f>EJ19+EN19+EY19+FI19+FN19+FV19+FZ19+GD19+FR19</f>
        <v>35551</v>
      </c>
      <c r="GJ19" s="618">
        <f t="shared" si="43"/>
        <v>35531</v>
      </c>
      <c r="GK19" s="619">
        <f t="shared" si="66"/>
        <v>177755</v>
      </c>
      <c r="GL19" s="84"/>
      <c r="GM19" s="27"/>
      <c r="GN19" s="27"/>
      <c r="GO19" s="25"/>
      <c r="GP19" s="66"/>
      <c r="GQ19" s="9"/>
      <c r="GR19" s="9"/>
      <c r="GS19" s="9"/>
      <c r="GT19" s="9"/>
      <c r="GU19" s="68"/>
      <c r="GV19" s="68"/>
      <c r="GW19" s="6"/>
      <c r="GX19" s="9"/>
      <c r="GY19" s="68"/>
      <c r="GZ19" s="9"/>
      <c r="HA19" s="6"/>
      <c r="HB19" s="9"/>
      <c r="HC19" s="9"/>
      <c r="HD19" s="9"/>
      <c r="HE19" s="9"/>
      <c r="HF19" s="9"/>
      <c r="HG19" s="17"/>
      <c r="HH19" s="17"/>
      <c r="HI19" s="17"/>
      <c r="HJ19" s="18"/>
      <c r="HK19" s="1"/>
      <c r="HL19" s="3"/>
      <c r="HM19" s="1"/>
      <c r="HN19" s="6"/>
      <c r="HO19" s="9"/>
      <c r="HP19" s="9"/>
      <c r="HQ19" s="9"/>
      <c r="HR19" s="6"/>
      <c r="HS19" s="9"/>
    </row>
    <row r="20" spans="1:227" s="21" customFormat="1" ht="18">
      <c r="A20" s="321" t="s">
        <v>49</v>
      </c>
      <c r="B20" s="317"/>
      <c r="C20" s="191"/>
      <c r="D20" s="318"/>
      <c r="E20" s="319"/>
      <c r="F20" s="313"/>
      <c r="G20" s="182"/>
      <c r="H20" s="191">
        <f t="shared" si="0"/>
        <v>0</v>
      </c>
      <c r="I20" s="235"/>
      <c r="J20" s="317">
        <v>400</v>
      </c>
      <c r="K20" s="185">
        <v>567</v>
      </c>
      <c r="L20" s="182">
        <f t="shared" si="1"/>
        <v>167</v>
      </c>
      <c r="M20" s="320">
        <f t="shared" si="44"/>
        <v>141.75</v>
      </c>
      <c r="N20" s="181"/>
      <c r="O20" s="182">
        <v>520</v>
      </c>
      <c r="P20" s="182">
        <f t="shared" si="2"/>
        <v>520</v>
      </c>
      <c r="Q20" s="320" t="e">
        <f t="shared" si="45"/>
        <v>#DIV/0!</v>
      </c>
      <c r="R20" s="321" t="s">
        <v>49</v>
      </c>
      <c r="S20" s="361"/>
      <c r="T20" s="362"/>
      <c r="U20" s="362">
        <f t="shared" si="46"/>
        <v>0</v>
      </c>
      <c r="V20" s="320" t="e">
        <f t="shared" si="47"/>
        <v>#DIV/0!</v>
      </c>
      <c r="W20" s="233"/>
      <c r="X20" s="185"/>
      <c r="Y20" s="185"/>
      <c r="Z20" s="356"/>
      <c r="AA20" s="185"/>
      <c r="AB20" s="185"/>
      <c r="AC20" s="185"/>
      <c r="AD20" s="357"/>
      <c r="AE20" s="317"/>
      <c r="AF20" s="191"/>
      <c r="AG20" s="191"/>
      <c r="AH20" s="363" t="e">
        <f t="shared" si="48"/>
        <v>#DIV/0!</v>
      </c>
      <c r="AI20" s="364">
        <f t="shared" si="49"/>
        <v>58100</v>
      </c>
      <c r="AJ20" s="158">
        <f t="shared" si="50"/>
        <v>92537</v>
      </c>
      <c r="AK20" s="159">
        <f t="shared" si="3"/>
        <v>34437</v>
      </c>
      <c r="AL20" s="160">
        <f t="shared" si="51"/>
        <v>159.27194492254733</v>
      </c>
      <c r="AM20" s="157">
        <v>800</v>
      </c>
      <c r="AN20" s="158">
        <v>1066</v>
      </c>
      <c r="AO20" s="159">
        <f t="shared" si="52"/>
        <v>266</v>
      </c>
      <c r="AP20" s="160">
        <f t="shared" si="53"/>
        <v>133.25</v>
      </c>
      <c r="AQ20" s="161">
        <v>57300</v>
      </c>
      <c r="AR20" s="164">
        <v>91471</v>
      </c>
      <c r="AS20" s="155">
        <f t="shared" si="4"/>
        <v>34171</v>
      </c>
      <c r="AT20" s="163">
        <f t="shared" si="5"/>
        <v>159.6352530541012</v>
      </c>
      <c r="AU20" s="549"/>
      <c r="AV20" s="243"/>
      <c r="AW20" s="185"/>
      <c r="AX20" s="550"/>
      <c r="AY20" s="413" t="s">
        <v>49</v>
      </c>
      <c r="AZ20" s="181"/>
      <c r="BA20" s="182"/>
      <c r="BB20" s="182">
        <f t="shared" si="6"/>
        <v>0</v>
      </c>
      <c r="BC20" s="189" t="e">
        <f t="shared" si="7"/>
        <v>#DIV/0!</v>
      </c>
      <c r="BD20" s="184">
        <v>3600</v>
      </c>
      <c r="BE20" s="155">
        <v>6235</v>
      </c>
      <c r="BF20" s="155">
        <f t="shared" si="8"/>
        <v>2635</v>
      </c>
      <c r="BG20" s="190">
        <f t="shared" si="9"/>
        <v>173.19444444444446</v>
      </c>
      <c r="BH20" s="185">
        <v>19820</v>
      </c>
      <c r="BI20" s="185">
        <v>77605</v>
      </c>
      <c r="BJ20" s="185">
        <f t="shared" si="10"/>
        <v>57785</v>
      </c>
      <c r="BK20" s="189">
        <f t="shared" si="11"/>
        <v>391.54894046417763</v>
      </c>
      <c r="BL20" s="317"/>
      <c r="BM20" s="185"/>
      <c r="BN20" s="191">
        <f t="shared" si="12"/>
        <v>0</v>
      </c>
      <c r="BO20" s="189"/>
      <c r="BP20" s="245" t="s">
        <v>49</v>
      </c>
      <c r="BQ20" s="274"/>
      <c r="BR20" s="159"/>
      <c r="BS20" s="159">
        <f t="shared" si="55"/>
        <v>0</v>
      </c>
      <c r="BT20" s="190" t="e">
        <f t="shared" si="56"/>
        <v>#DIV/0!</v>
      </c>
      <c r="BU20" s="240"/>
      <c r="BV20" s="191"/>
      <c r="BW20" s="191">
        <f t="shared" si="57"/>
        <v>0</v>
      </c>
      <c r="BX20" s="189" t="e">
        <f t="shared" si="58"/>
        <v>#DIV/0!</v>
      </c>
      <c r="BY20" s="191">
        <v>820</v>
      </c>
      <c r="BZ20" s="191">
        <v>1450</v>
      </c>
      <c r="CA20" s="191">
        <f t="shared" si="59"/>
        <v>630</v>
      </c>
      <c r="CB20" s="189">
        <f t="shared" si="60"/>
        <v>176.82926829268294</v>
      </c>
      <c r="CC20" s="191">
        <v>80</v>
      </c>
      <c r="CD20" s="191">
        <v>35</v>
      </c>
      <c r="CE20" s="191">
        <f t="shared" si="13"/>
        <v>-45</v>
      </c>
      <c r="CF20" s="189">
        <f t="shared" si="14"/>
        <v>43.75</v>
      </c>
      <c r="CG20" s="233"/>
      <c r="CH20" s="185"/>
      <c r="CI20" s="185">
        <f t="shared" si="15"/>
        <v>0</v>
      </c>
      <c r="CJ20" s="234" t="e">
        <f t="shared" si="16"/>
        <v>#DIV/0!</v>
      </c>
      <c r="CK20" s="185"/>
      <c r="CL20" s="185"/>
      <c r="CM20" s="185">
        <f t="shared" si="17"/>
        <v>0</v>
      </c>
      <c r="CN20" s="235" t="e">
        <f t="shared" si="18"/>
        <v>#DIV/0!</v>
      </c>
      <c r="CO20" s="241"/>
      <c r="CP20" s="241"/>
      <c r="CQ20" s="241"/>
      <c r="CR20" s="242"/>
      <c r="CS20" s="243"/>
      <c r="CT20" s="159">
        <f t="shared" si="19"/>
        <v>0</v>
      </c>
      <c r="CU20" s="244" t="e">
        <f t="shared" si="20"/>
        <v>#DIV/0!</v>
      </c>
      <c r="CV20" s="292">
        <f t="shared" si="21"/>
        <v>82820</v>
      </c>
      <c r="CW20" s="293">
        <f t="shared" si="22"/>
        <v>178949</v>
      </c>
      <c r="CX20" s="294">
        <f t="shared" si="23"/>
        <v>96129</v>
      </c>
      <c r="CY20" s="295">
        <f t="shared" si="61"/>
        <v>216.06978990581985</v>
      </c>
      <c r="CZ20" s="233" t="s">
        <v>24</v>
      </c>
      <c r="DA20" s="317"/>
      <c r="DB20" s="191"/>
      <c r="DC20" s="191"/>
      <c r="DD20" s="189"/>
      <c r="DE20" s="549"/>
      <c r="DF20" s="130"/>
      <c r="DG20" s="131"/>
      <c r="DH20" s="563"/>
      <c r="DI20" s="573"/>
      <c r="DJ20" s="568"/>
      <c r="DK20" s="555"/>
      <c r="DL20" s="273"/>
      <c r="DM20" s="191"/>
      <c r="DN20" s="185"/>
      <c r="DO20" s="189"/>
      <c r="DP20" s="240"/>
      <c r="DQ20" s="191"/>
      <c r="DR20" s="315"/>
      <c r="DS20" s="183"/>
      <c r="DT20" s="233"/>
      <c r="DU20" s="185"/>
      <c r="DV20" s="185"/>
      <c r="DW20" s="235"/>
      <c r="DX20" s="423">
        <v>108900</v>
      </c>
      <c r="DY20" s="423">
        <v>108900</v>
      </c>
      <c r="DZ20" s="315">
        <f aca="true" t="shared" si="70" ref="DZ20:DZ30">DY20-DX20</f>
        <v>0</v>
      </c>
      <c r="EA20" s="183">
        <f aca="true" t="shared" si="71" ref="EA20:EA30">DY20/DX20*100</f>
        <v>100</v>
      </c>
      <c r="EB20" s="233" t="s">
        <v>24</v>
      </c>
      <c r="EC20" s="424">
        <f t="shared" si="67"/>
        <v>191720</v>
      </c>
      <c r="ED20" s="425">
        <f t="shared" si="68"/>
        <v>287849</v>
      </c>
      <c r="EE20" s="428">
        <f t="shared" si="27"/>
        <v>96129</v>
      </c>
      <c r="EF20" s="429">
        <f t="shared" si="28"/>
        <v>150.1403087836428</v>
      </c>
      <c r="EG20" s="2"/>
      <c r="EH20" s="321" t="s">
        <v>49</v>
      </c>
      <c r="EI20" s="317"/>
      <c r="EJ20" s="191"/>
      <c r="EK20" s="191">
        <f t="shared" si="29"/>
        <v>0</v>
      </c>
      <c r="EL20" s="189" t="e">
        <f t="shared" si="30"/>
        <v>#DIV/0!</v>
      </c>
      <c r="EM20" s="185"/>
      <c r="EN20" s="191"/>
      <c r="EO20" s="162">
        <f t="shared" si="31"/>
        <v>0</v>
      </c>
      <c r="EP20" s="469" t="e">
        <f t="shared" si="32"/>
        <v>#DIV/0!</v>
      </c>
      <c r="EQ20" s="233"/>
      <c r="ER20" s="185"/>
      <c r="ES20" s="457"/>
      <c r="ET20" s="457"/>
      <c r="EU20" s="457"/>
      <c r="EV20" s="457"/>
      <c r="EW20" s="458"/>
      <c r="EX20" s="191"/>
      <c r="EY20" s="191">
        <v>1</v>
      </c>
      <c r="EZ20" s="162">
        <f t="shared" si="33"/>
        <v>1</v>
      </c>
      <c r="FA20" s="470" t="e">
        <f>EZ20/EO20*100</f>
        <v>#DIV/0!</v>
      </c>
      <c r="FB20" s="469" t="e">
        <f t="shared" si="62"/>
        <v>#DIV/0!</v>
      </c>
      <c r="FC20" s="461"/>
      <c r="FD20" s="462"/>
      <c r="FE20" s="463"/>
      <c r="FF20" s="185" t="s">
        <v>24</v>
      </c>
      <c r="FG20" s="431" t="s">
        <v>49</v>
      </c>
      <c r="FH20" s="240"/>
      <c r="FI20" s="159"/>
      <c r="FJ20" s="162">
        <f t="shared" si="34"/>
        <v>0</v>
      </c>
      <c r="FK20" s="469" t="e">
        <f t="shared" si="35"/>
        <v>#DIV/0!</v>
      </c>
      <c r="FL20" s="473" t="s">
        <v>49</v>
      </c>
      <c r="FM20" s="317">
        <v>7500</v>
      </c>
      <c r="FN20" s="185">
        <v>5963</v>
      </c>
      <c r="FO20" s="162">
        <f t="shared" si="63"/>
        <v>-1537</v>
      </c>
      <c r="FP20" s="469">
        <f t="shared" si="64"/>
        <v>79.50666666666667</v>
      </c>
      <c r="FQ20" s="471"/>
      <c r="FR20" s="472"/>
      <c r="FS20" s="472"/>
      <c r="FT20" s="469"/>
      <c r="FU20" s="240"/>
      <c r="FV20" s="185"/>
      <c r="FW20" s="162">
        <f t="shared" si="36"/>
        <v>0</v>
      </c>
      <c r="FX20" s="469" t="e">
        <f t="shared" si="37"/>
        <v>#DIV/0!</v>
      </c>
      <c r="FY20" s="317"/>
      <c r="FZ20" s="185"/>
      <c r="GA20" s="154">
        <f t="shared" si="38"/>
        <v>0</v>
      </c>
      <c r="GB20" s="468" t="e">
        <f t="shared" si="65"/>
        <v>#DIV/0!</v>
      </c>
      <c r="GC20" s="240"/>
      <c r="GD20" s="191"/>
      <c r="GE20" s="162">
        <f t="shared" si="39"/>
        <v>0</v>
      </c>
      <c r="GF20" s="469" t="e">
        <f t="shared" si="40"/>
        <v>#DIV/0!</v>
      </c>
      <c r="GG20" s="413" t="s">
        <v>49</v>
      </c>
      <c r="GH20" s="616">
        <f t="shared" si="41"/>
        <v>7500</v>
      </c>
      <c r="GI20" s="617">
        <f t="shared" si="69"/>
        <v>5964</v>
      </c>
      <c r="GJ20" s="618">
        <f t="shared" si="43"/>
        <v>-1536</v>
      </c>
      <c r="GK20" s="619">
        <f t="shared" si="66"/>
        <v>79.52</v>
      </c>
      <c r="GL20" s="84"/>
      <c r="GM20" s="27"/>
      <c r="GN20" s="27"/>
      <c r="GO20" s="25"/>
      <c r="GP20" s="66"/>
      <c r="GQ20" s="9"/>
      <c r="GR20" s="9"/>
      <c r="GS20" s="9"/>
      <c r="GT20" s="9"/>
      <c r="GU20" s="68"/>
      <c r="GV20" s="68"/>
      <c r="GW20" s="6"/>
      <c r="GX20" s="9"/>
      <c r="GY20" s="68"/>
      <c r="GZ20" s="9"/>
      <c r="HA20" s="6"/>
      <c r="HB20" s="9"/>
      <c r="HC20" s="9"/>
      <c r="HD20" s="9"/>
      <c r="HE20" s="9"/>
      <c r="HF20" s="9"/>
      <c r="HG20" s="17"/>
      <c r="HH20" s="17"/>
      <c r="HI20" s="17"/>
      <c r="HJ20" s="18"/>
      <c r="HK20" s="1"/>
      <c r="HL20" s="3"/>
      <c r="HM20" s="1"/>
      <c r="HN20" s="6"/>
      <c r="HO20" s="9"/>
      <c r="HP20" s="9"/>
      <c r="HQ20" s="9"/>
      <c r="HR20" s="6"/>
      <c r="HS20" s="9"/>
    </row>
    <row r="21" spans="1:227" s="21" customFormat="1" ht="18">
      <c r="A21" s="321" t="s">
        <v>57</v>
      </c>
      <c r="B21" s="317"/>
      <c r="C21" s="191"/>
      <c r="D21" s="318"/>
      <c r="E21" s="319"/>
      <c r="F21" s="313">
        <v>100</v>
      </c>
      <c r="G21" s="182"/>
      <c r="H21" s="191">
        <f t="shared" si="0"/>
        <v>-100</v>
      </c>
      <c r="I21" s="235"/>
      <c r="J21" s="317">
        <v>3500</v>
      </c>
      <c r="K21" s="185">
        <v>7193</v>
      </c>
      <c r="L21" s="182">
        <f t="shared" si="1"/>
        <v>3693</v>
      </c>
      <c r="M21" s="320">
        <f t="shared" si="44"/>
        <v>205.5142857142857</v>
      </c>
      <c r="N21" s="181">
        <v>1100</v>
      </c>
      <c r="O21" s="182">
        <v>1221</v>
      </c>
      <c r="P21" s="182">
        <f t="shared" si="2"/>
        <v>121</v>
      </c>
      <c r="Q21" s="320">
        <f t="shared" si="45"/>
        <v>111</v>
      </c>
      <c r="R21" s="321" t="s">
        <v>57</v>
      </c>
      <c r="S21" s="361"/>
      <c r="T21" s="362"/>
      <c r="U21" s="362">
        <f t="shared" si="46"/>
        <v>0</v>
      </c>
      <c r="V21" s="320" t="e">
        <f t="shared" si="47"/>
        <v>#DIV/0!</v>
      </c>
      <c r="W21" s="233"/>
      <c r="X21" s="185"/>
      <c r="Y21" s="185"/>
      <c r="Z21" s="356"/>
      <c r="AA21" s="185"/>
      <c r="AB21" s="185"/>
      <c r="AC21" s="185"/>
      <c r="AD21" s="357"/>
      <c r="AE21" s="317"/>
      <c r="AF21" s="191"/>
      <c r="AG21" s="191"/>
      <c r="AH21" s="363" t="e">
        <f t="shared" si="48"/>
        <v>#DIV/0!</v>
      </c>
      <c r="AI21" s="364">
        <f t="shared" si="49"/>
        <v>62744</v>
      </c>
      <c r="AJ21" s="158">
        <f t="shared" si="50"/>
        <v>77852</v>
      </c>
      <c r="AK21" s="159">
        <f t="shared" si="3"/>
        <v>15108</v>
      </c>
      <c r="AL21" s="160">
        <f t="shared" si="51"/>
        <v>124.07879637893663</v>
      </c>
      <c r="AM21" s="157">
        <v>4923</v>
      </c>
      <c r="AN21" s="158">
        <v>8962</v>
      </c>
      <c r="AO21" s="159">
        <f t="shared" si="52"/>
        <v>4039</v>
      </c>
      <c r="AP21" s="160">
        <f t="shared" si="53"/>
        <v>182.04346942920984</v>
      </c>
      <c r="AQ21" s="161">
        <v>57821</v>
      </c>
      <c r="AR21" s="164">
        <v>68890</v>
      </c>
      <c r="AS21" s="155">
        <f t="shared" si="4"/>
        <v>11069</v>
      </c>
      <c r="AT21" s="163">
        <f t="shared" si="5"/>
        <v>119.14356375711246</v>
      </c>
      <c r="AU21" s="549"/>
      <c r="AV21" s="243"/>
      <c r="AW21" s="185"/>
      <c r="AX21" s="550"/>
      <c r="AY21" s="413" t="s">
        <v>57</v>
      </c>
      <c r="AZ21" s="181"/>
      <c r="BA21" s="182"/>
      <c r="BB21" s="182">
        <f t="shared" si="6"/>
        <v>0</v>
      </c>
      <c r="BC21" s="189" t="e">
        <f t="shared" si="7"/>
        <v>#DIV/0!</v>
      </c>
      <c r="BD21" s="184">
        <v>27960</v>
      </c>
      <c r="BE21" s="155">
        <v>58548</v>
      </c>
      <c r="BF21" s="155">
        <f t="shared" si="8"/>
        <v>30588</v>
      </c>
      <c r="BG21" s="190">
        <f t="shared" si="9"/>
        <v>209.39914163090128</v>
      </c>
      <c r="BH21" s="185">
        <v>23010</v>
      </c>
      <c r="BI21" s="185">
        <v>41426</v>
      </c>
      <c r="BJ21" s="185">
        <f t="shared" si="10"/>
        <v>18416</v>
      </c>
      <c r="BK21" s="189">
        <f t="shared" si="11"/>
        <v>180.03476749239462</v>
      </c>
      <c r="BL21" s="317"/>
      <c r="BM21" s="185"/>
      <c r="BN21" s="191">
        <f t="shared" si="12"/>
        <v>0</v>
      </c>
      <c r="BO21" s="189" t="e">
        <f t="shared" si="54"/>
        <v>#DIV/0!</v>
      </c>
      <c r="BP21" s="245" t="s">
        <v>57</v>
      </c>
      <c r="BQ21" s="274"/>
      <c r="BR21" s="159"/>
      <c r="BS21" s="159">
        <f t="shared" si="55"/>
        <v>0</v>
      </c>
      <c r="BT21" s="190" t="e">
        <f t="shared" si="56"/>
        <v>#DIV/0!</v>
      </c>
      <c r="BU21" s="240">
        <v>10</v>
      </c>
      <c r="BV21" s="191"/>
      <c r="BW21" s="191">
        <f t="shared" si="57"/>
        <v>-10</v>
      </c>
      <c r="BX21" s="189">
        <f t="shared" si="58"/>
        <v>0</v>
      </c>
      <c r="BY21" s="191"/>
      <c r="BZ21" s="191"/>
      <c r="CA21" s="191"/>
      <c r="CB21" s="189"/>
      <c r="CC21" s="191">
        <v>375</v>
      </c>
      <c r="CD21" s="191">
        <v>41</v>
      </c>
      <c r="CE21" s="191">
        <f t="shared" si="13"/>
        <v>-334</v>
      </c>
      <c r="CF21" s="189">
        <f t="shared" si="14"/>
        <v>10.933333333333334</v>
      </c>
      <c r="CG21" s="233"/>
      <c r="CH21" s="185"/>
      <c r="CI21" s="185">
        <f t="shared" si="15"/>
        <v>0</v>
      </c>
      <c r="CJ21" s="234" t="e">
        <f t="shared" si="16"/>
        <v>#DIV/0!</v>
      </c>
      <c r="CK21" s="185"/>
      <c r="CL21" s="185"/>
      <c r="CM21" s="185">
        <f t="shared" si="17"/>
        <v>0</v>
      </c>
      <c r="CN21" s="235" t="e">
        <f t="shared" si="18"/>
        <v>#DIV/0!</v>
      </c>
      <c r="CO21" s="241"/>
      <c r="CP21" s="241"/>
      <c r="CQ21" s="241"/>
      <c r="CR21" s="242"/>
      <c r="CS21" s="243"/>
      <c r="CT21" s="159">
        <f t="shared" si="19"/>
        <v>0</v>
      </c>
      <c r="CU21" s="244" t="e">
        <f t="shared" si="20"/>
        <v>#DIV/0!</v>
      </c>
      <c r="CV21" s="292">
        <f t="shared" si="21"/>
        <v>118799</v>
      </c>
      <c r="CW21" s="293">
        <f t="shared" si="22"/>
        <v>186281</v>
      </c>
      <c r="CX21" s="294">
        <f t="shared" si="23"/>
        <v>67482</v>
      </c>
      <c r="CY21" s="295">
        <f t="shared" si="61"/>
        <v>156.8035084470408</v>
      </c>
      <c r="CZ21" s="233" t="s">
        <v>19</v>
      </c>
      <c r="DA21" s="317"/>
      <c r="DB21" s="191"/>
      <c r="DC21" s="191"/>
      <c r="DD21" s="189"/>
      <c r="DE21" s="549"/>
      <c r="DF21" s="130"/>
      <c r="DG21" s="131"/>
      <c r="DH21" s="563"/>
      <c r="DI21" s="573"/>
      <c r="DJ21" s="568"/>
      <c r="DK21" s="555"/>
      <c r="DL21" s="273"/>
      <c r="DM21" s="191"/>
      <c r="DN21" s="185"/>
      <c r="DO21" s="189"/>
      <c r="DP21" s="240"/>
      <c r="DQ21" s="191"/>
      <c r="DR21" s="315"/>
      <c r="DS21" s="183"/>
      <c r="DT21" s="233"/>
      <c r="DU21" s="185"/>
      <c r="DV21" s="185"/>
      <c r="DW21" s="235"/>
      <c r="DX21" s="423">
        <v>366900</v>
      </c>
      <c r="DY21" s="423">
        <v>366900</v>
      </c>
      <c r="DZ21" s="315">
        <f t="shared" si="70"/>
        <v>0</v>
      </c>
      <c r="EA21" s="183">
        <f t="shared" si="71"/>
        <v>100</v>
      </c>
      <c r="EB21" s="233" t="s">
        <v>19</v>
      </c>
      <c r="EC21" s="424">
        <f t="shared" si="67"/>
        <v>485699</v>
      </c>
      <c r="ED21" s="425">
        <f t="shared" si="68"/>
        <v>553181</v>
      </c>
      <c r="EE21" s="428">
        <f t="shared" si="27"/>
        <v>67482</v>
      </c>
      <c r="EF21" s="429">
        <f t="shared" si="28"/>
        <v>113.89379018692647</v>
      </c>
      <c r="EG21" s="2"/>
      <c r="EH21" s="321" t="s">
        <v>57</v>
      </c>
      <c r="EI21" s="317"/>
      <c r="EJ21" s="191"/>
      <c r="EK21" s="191">
        <f t="shared" si="29"/>
        <v>0</v>
      </c>
      <c r="EL21" s="189" t="e">
        <f t="shared" si="30"/>
        <v>#DIV/0!</v>
      </c>
      <c r="EM21" s="185"/>
      <c r="EN21" s="191"/>
      <c r="EO21" s="162">
        <f t="shared" si="31"/>
        <v>0</v>
      </c>
      <c r="EP21" s="469" t="e">
        <f t="shared" si="32"/>
        <v>#DIV/0!</v>
      </c>
      <c r="EQ21" s="233"/>
      <c r="ER21" s="185"/>
      <c r="ES21" s="457"/>
      <c r="ET21" s="457"/>
      <c r="EU21" s="457"/>
      <c r="EV21" s="457"/>
      <c r="EW21" s="458"/>
      <c r="EX21" s="191">
        <v>200</v>
      </c>
      <c r="EY21" s="191">
        <v>111</v>
      </c>
      <c r="EZ21" s="162">
        <f t="shared" si="33"/>
        <v>-89</v>
      </c>
      <c r="FA21" s="470"/>
      <c r="FB21" s="469">
        <f t="shared" si="62"/>
        <v>55.50000000000001</v>
      </c>
      <c r="FC21" s="461"/>
      <c r="FD21" s="462"/>
      <c r="FE21" s="463"/>
      <c r="FF21" s="185" t="s">
        <v>19</v>
      </c>
      <c r="FG21" s="431" t="s">
        <v>57</v>
      </c>
      <c r="FH21" s="240"/>
      <c r="FI21" s="159">
        <v>375</v>
      </c>
      <c r="FJ21" s="162">
        <f t="shared" si="34"/>
        <v>375</v>
      </c>
      <c r="FK21" s="469" t="e">
        <f t="shared" si="35"/>
        <v>#DIV/0!</v>
      </c>
      <c r="FL21" s="245" t="s">
        <v>57</v>
      </c>
      <c r="FM21" s="185">
        <v>49500</v>
      </c>
      <c r="FN21" s="185">
        <v>13057</v>
      </c>
      <c r="FO21" s="162">
        <f t="shared" si="63"/>
        <v>-36443</v>
      </c>
      <c r="FP21" s="469">
        <f t="shared" si="64"/>
        <v>26.377777777777776</v>
      </c>
      <c r="FQ21" s="471"/>
      <c r="FR21" s="472"/>
      <c r="FS21" s="472"/>
      <c r="FT21" s="469"/>
      <c r="FU21" s="240"/>
      <c r="FV21" s="185"/>
      <c r="FW21" s="162">
        <f t="shared" si="36"/>
        <v>0</v>
      </c>
      <c r="FX21" s="469" t="e">
        <f t="shared" si="37"/>
        <v>#DIV/0!</v>
      </c>
      <c r="FY21" s="317"/>
      <c r="FZ21" s="185"/>
      <c r="GA21" s="154">
        <f t="shared" si="38"/>
        <v>0</v>
      </c>
      <c r="GB21" s="468" t="e">
        <f t="shared" si="65"/>
        <v>#DIV/0!</v>
      </c>
      <c r="GC21" s="240"/>
      <c r="GD21" s="191"/>
      <c r="GE21" s="162">
        <f t="shared" si="39"/>
        <v>0</v>
      </c>
      <c r="GF21" s="469" t="e">
        <f t="shared" si="40"/>
        <v>#DIV/0!</v>
      </c>
      <c r="GG21" s="413" t="s">
        <v>57</v>
      </c>
      <c r="GH21" s="616">
        <f t="shared" si="41"/>
        <v>49700</v>
      </c>
      <c r="GI21" s="617">
        <f t="shared" si="69"/>
        <v>13543</v>
      </c>
      <c r="GJ21" s="618">
        <f t="shared" si="43"/>
        <v>-36157</v>
      </c>
      <c r="GK21" s="619">
        <f t="shared" si="66"/>
        <v>27.249496981891348</v>
      </c>
      <c r="GL21" s="84"/>
      <c r="GM21" s="27"/>
      <c r="GN21" s="27"/>
      <c r="GO21" s="25"/>
      <c r="GP21" s="66"/>
      <c r="GQ21" s="9"/>
      <c r="GR21" s="9"/>
      <c r="GS21" s="9"/>
      <c r="GT21" s="9"/>
      <c r="GU21" s="68"/>
      <c r="GV21" s="68"/>
      <c r="GW21" s="6"/>
      <c r="GX21" s="9"/>
      <c r="GY21" s="68"/>
      <c r="GZ21" s="9"/>
      <c r="HA21" s="6"/>
      <c r="HB21" s="9"/>
      <c r="HC21" s="9"/>
      <c r="HD21" s="9"/>
      <c r="HE21" s="9"/>
      <c r="HF21" s="9"/>
      <c r="HG21" s="17"/>
      <c r="HH21" s="17"/>
      <c r="HI21" s="17"/>
      <c r="HJ21" s="18"/>
      <c r="HK21" s="1"/>
      <c r="HL21" s="3"/>
      <c r="HM21" s="1"/>
      <c r="HN21" s="6"/>
      <c r="HO21" s="9"/>
      <c r="HP21" s="9"/>
      <c r="HQ21" s="9"/>
      <c r="HR21" s="6"/>
      <c r="HS21" s="9"/>
    </row>
    <row r="22" spans="1:227" s="21" customFormat="1" ht="18">
      <c r="A22" s="321" t="s">
        <v>64</v>
      </c>
      <c r="B22" s="317"/>
      <c r="C22" s="191"/>
      <c r="D22" s="322"/>
      <c r="E22" s="319"/>
      <c r="F22" s="313"/>
      <c r="G22" s="182"/>
      <c r="H22" s="191">
        <f t="shared" si="0"/>
        <v>0</v>
      </c>
      <c r="I22" s="235"/>
      <c r="J22" s="317">
        <v>60</v>
      </c>
      <c r="K22" s="185"/>
      <c r="L22" s="182">
        <f t="shared" si="1"/>
        <v>-60</v>
      </c>
      <c r="M22" s="320">
        <f t="shared" si="44"/>
        <v>0</v>
      </c>
      <c r="N22" s="181"/>
      <c r="O22" s="182">
        <v>1071</v>
      </c>
      <c r="P22" s="182">
        <f t="shared" si="2"/>
        <v>1071</v>
      </c>
      <c r="Q22" s="320" t="e">
        <f t="shared" si="45"/>
        <v>#DIV/0!</v>
      </c>
      <c r="R22" s="321" t="s">
        <v>64</v>
      </c>
      <c r="S22" s="361"/>
      <c r="T22" s="362"/>
      <c r="U22" s="362">
        <f t="shared" si="46"/>
        <v>0</v>
      </c>
      <c r="V22" s="320" t="e">
        <f t="shared" si="47"/>
        <v>#DIV/0!</v>
      </c>
      <c r="W22" s="233"/>
      <c r="X22" s="185"/>
      <c r="Y22" s="185"/>
      <c r="Z22" s="356"/>
      <c r="AA22" s="185"/>
      <c r="AB22" s="185"/>
      <c r="AC22" s="185"/>
      <c r="AD22" s="357"/>
      <c r="AE22" s="317"/>
      <c r="AF22" s="191"/>
      <c r="AG22" s="191"/>
      <c r="AH22" s="363" t="e">
        <f t="shared" si="48"/>
        <v>#DIV/0!</v>
      </c>
      <c r="AI22" s="364">
        <f t="shared" si="49"/>
        <v>29550</v>
      </c>
      <c r="AJ22" s="158">
        <f t="shared" si="50"/>
        <v>55763</v>
      </c>
      <c r="AK22" s="159">
        <f t="shared" si="3"/>
        <v>26213</v>
      </c>
      <c r="AL22" s="160">
        <f t="shared" si="51"/>
        <v>188.7072758037225</v>
      </c>
      <c r="AM22" s="157">
        <v>450</v>
      </c>
      <c r="AN22" s="158">
        <v>4480</v>
      </c>
      <c r="AO22" s="159">
        <f t="shared" si="52"/>
        <v>4030</v>
      </c>
      <c r="AP22" s="160">
        <f t="shared" si="53"/>
        <v>995.5555555555555</v>
      </c>
      <c r="AQ22" s="161">
        <v>29100</v>
      </c>
      <c r="AR22" s="164">
        <v>51283</v>
      </c>
      <c r="AS22" s="155">
        <f t="shared" si="4"/>
        <v>22183</v>
      </c>
      <c r="AT22" s="163">
        <f t="shared" si="5"/>
        <v>176.23024054982818</v>
      </c>
      <c r="AU22" s="549"/>
      <c r="AV22" s="243"/>
      <c r="AW22" s="185"/>
      <c r="AX22" s="550"/>
      <c r="AY22" s="413" t="s">
        <v>64</v>
      </c>
      <c r="AZ22" s="181"/>
      <c r="BA22" s="182"/>
      <c r="BB22" s="182">
        <f t="shared" si="6"/>
        <v>0</v>
      </c>
      <c r="BC22" s="189" t="e">
        <f t="shared" si="7"/>
        <v>#DIV/0!</v>
      </c>
      <c r="BD22" s="184">
        <v>1400</v>
      </c>
      <c r="BE22" s="155">
        <v>3215</v>
      </c>
      <c r="BF22" s="155">
        <f t="shared" si="8"/>
        <v>1815</v>
      </c>
      <c r="BG22" s="190">
        <f t="shared" si="9"/>
        <v>229.64285714285714</v>
      </c>
      <c r="BH22" s="185">
        <v>13500</v>
      </c>
      <c r="BI22" s="185">
        <v>60800</v>
      </c>
      <c r="BJ22" s="185">
        <f t="shared" si="10"/>
        <v>47300</v>
      </c>
      <c r="BK22" s="189">
        <f t="shared" si="11"/>
        <v>450.3703703703704</v>
      </c>
      <c r="BL22" s="317">
        <v>40</v>
      </c>
      <c r="BM22" s="185"/>
      <c r="BN22" s="191">
        <f t="shared" si="12"/>
        <v>-40</v>
      </c>
      <c r="BO22" s="189">
        <f t="shared" si="54"/>
        <v>0</v>
      </c>
      <c r="BP22" s="245" t="s">
        <v>64</v>
      </c>
      <c r="BQ22" s="274"/>
      <c r="BR22" s="159">
        <v>102</v>
      </c>
      <c r="BS22" s="159">
        <f t="shared" si="55"/>
        <v>102</v>
      </c>
      <c r="BT22" s="190" t="e">
        <f t="shared" si="56"/>
        <v>#DIV/0!</v>
      </c>
      <c r="BU22" s="240">
        <v>10</v>
      </c>
      <c r="BV22" s="191"/>
      <c r="BW22" s="191">
        <f t="shared" si="57"/>
        <v>-10</v>
      </c>
      <c r="BX22" s="189">
        <f t="shared" si="58"/>
        <v>0</v>
      </c>
      <c r="BY22" s="191"/>
      <c r="BZ22" s="191"/>
      <c r="CA22" s="191"/>
      <c r="CB22" s="189"/>
      <c r="CC22" s="191">
        <v>700</v>
      </c>
      <c r="CD22" s="191">
        <v>210</v>
      </c>
      <c r="CE22" s="191">
        <f t="shared" si="13"/>
        <v>-490</v>
      </c>
      <c r="CF22" s="189">
        <f t="shared" si="14"/>
        <v>30</v>
      </c>
      <c r="CG22" s="233"/>
      <c r="CH22" s="185"/>
      <c r="CI22" s="185">
        <f t="shared" si="15"/>
        <v>0</v>
      </c>
      <c r="CJ22" s="234" t="e">
        <f t="shared" si="16"/>
        <v>#DIV/0!</v>
      </c>
      <c r="CK22" s="185"/>
      <c r="CL22" s="185"/>
      <c r="CM22" s="185">
        <f t="shared" si="17"/>
        <v>0</v>
      </c>
      <c r="CN22" s="235" t="e">
        <f t="shared" si="18"/>
        <v>#DIV/0!</v>
      </c>
      <c r="CO22" s="241"/>
      <c r="CP22" s="241"/>
      <c r="CQ22" s="241"/>
      <c r="CR22" s="242"/>
      <c r="CS22" s="243"/>
      <c r="CT22" s="159">
        <f t="shared" si="19"/>
        <v>0</v>
      </c>
      <c r="CU22" s="244" t="e">
        <f t="shared" si="20"/>
        <v>#DIV/0!</v>
      </c>
      <c r="CV22" s="292">
        <f t="shared" si="21"/>
        <v>45260</v>
      </c>
      <c r="CW22" s="293">
        <f t="shared" si="22"/>
        <v>121161</v>
      </c>
      <c r="CX22" s="294">
        <f t="shared" si="23"/>
        <v>75901</v>
      </c>
      <c r="CY22" s="295">
        <f t="shared" si="61"/>
        <v>267.6999558108705</v>
      </c>
      <c r="CZ22" s="233" t="s">
        <v>18</v>
      </c>
      <c r="DA22" s="317"/>
      <c r="DB22" s="191"/>
      <c r="DC22" s="191"/>
      <c r="DD22" s="189"/>
      <c r="DE22" s="549"/>
      <c r="DF22" s="130"/>
      <c r="DG22" s="131"/>
      <c r="DH22" s="563"/>
      <c r="DI22" s="573"/>
      <c r="DJ22" s="568"/>
      <c r="DK22" s="555"/>
      <c r="DL22" s="273"/>
      <c r="DM22" s="191"/>
      <c r="DN22" s="185"/>
      <c r="DO22" s="189"/>
      <c r="DP22" s="240"/>
      <c r="DQ22" s="191"/>
      <c r="DR22" s="315"/>
      <c r="DS22" s="183"/>
      <c r="DT22" s="233"/>
      <c r="DU22" s="185"/>
      <c r="DV22" s="185"/>
      <c r="DW22" s="235"/>
      <c r="DX22" s="423">
        <v>127500</v>
      </c>
      <c r="DY22" s="423">
        <v>127500</v>
      </c>
      <c r="DZ22" s="315">
        <f t="shared" si="70"/>
        <v>0</v>
      </c>
      <c r="EA22" s="183">
        <f t="shared" si="71"/>
        <v>100</v>
      </c>
      <c r="EB22" s="233" t="s">
        <v>18</v>
      </c>
      <c r="EC22" s="424">
        <f t="shared" si="67"/>
        <v>172760</v>
      </c>
      <c r="ED22" s="425">
        <f t="shared" si="68"/>
        <v>248661</v>
      </c>
      <c r="EE22" s="428">
        <f t="shared" si="27"/>
        <v>75901</v>
      </c>
      <c r="EF22" s="429">
        <f t="shared" si="28"/>
        <v>143.93435980551052</v>
      </c>
      <c r="EG22" s="2"/>
      <c r="EH22" s="321" t="s">
        <v>64</v>
      </c>
      <c r="EI22" s="317"/>
      <c r="EJ22" s="191"/>
      <c r="EK22" s="191">
        <f t="shared" si="29"/>
        <v>0</v>
      </c>
      <c r="EL22" s="189" t="e">
        <f t="shared" si="30"/>
        <v>#DIV/0!</v>
      </c>
      <c r="EM22" s="185"/>
      <c r="EN22" s="191"/>
      <c r="EO22" s="162">
        <f t="shared" si="31"/>
        <v>0</v>
      </c>
      <c r="EP22" s="469" t="e">
        <f t="shared" si="32"/>
        <v>#DIV/0!</v>
      </c>
      <c r="EQ22" s="233"/>
      <c r="ER22" s="185"/>
      <c r="ES22" s="457"/>
      <c r="ET22" s="457"/>
      <c r="EU22" s="457"/>
      <c r="EV22" s="457"/>
      <c r="EW22" s="458"/>
      <c r="EX22" s="191"/>
      <c r="EY22" s="191">
        <v>120</v>
      </c>
      <c r="EZ22" s="162">
        <f t="shared" si="33"/>
        <v>120</v>
      </c>
      <c r="FA22" s="470" t="e">
        <f aca="true" t="shared" si="72" ref="FA22:FA28">EZ22/EO22*100</f>
        <v>#DIV/0!</v>
      </c>
      <c r="FB22" s="469" t="e">
        <f t="shared" si="62"/>
        <v>#DIV/0!</v>
      </c>
      <c r="FC22" s="461"/>
      <c r="FD22" s="462"/>
      <c r="FE22" s="463"/>
      <c r="FF22" s="185" t="s">
        <v>18</v>
      </c>
      <c r="FG22" s="431" t="s">
        <v>64</v>
      </c>
      <c r="FH22" s="240"/>
      <c r="FI22" s="159"/>
      <c r="FJ22" s="162">
        <f t="shared" si="34"/>
        <v>0</v>
      </c>
      <c r="FK22" s="469" t="e">
        <f t="shared" si="35"/>
        <v>#DIV/0!</v>
      </c>
      <c r="FL22" s="245" t="s">
        <v>64</v>
      </c>
      <c r="FM22" s="185">
        <v>9000</v>
      </c>
      <c r="FN22" s="185">
        <v>8462</v>
      </c>
      <c r="FO22" s="162">
        <f t="shared" si="63"/>
        <v>-538</v>
      </c>
      <c r="FP22" s="469">
        <f t="shared" si="64"/>
        <v>94.02222222222221</v>
      </c>
      <c r="FQ22" s="471"/>
      <c r="FR22" s="472"/>
      <c r="FS22" s="472"/>
      <c r="FT22" s="469"/>
      <c r="FU22" s="240"/>
      <c r="FV22" s="185"/>
      <c r="FW22" s="162">
        <f t="shared" si="36"/>
        <v>0</v>
      </c>
      <c r="FX22" s="469" t="e">
        <f t="shared" si="37"/>
        <v>#DIV/0!</v>
      </c>
      <c r="FY22" s="317"/>
      <c r="FZ22" s="185"/>
      <c r="GA22" s="154">
        <f t="shared" si="38"/>
        <v>0</v>
      </c>
      <c r="GB22" s="468" t="e">
        <f t="shared" si="65"/>
        <v>#DIV/0!</v>
      </c>
      <c r="GC22" s="240"/>
      <c r="GD22" s="191"/>
      <c r="GE22" s="162">
        <f t="shared" si="39"/>
        <v>0</v>
      </c>
      <c r="GF22" s="469" t="e">
        <f t="shared" si="40"/>
        <v>#DIV/0!</v>
      </c>
      <c r="GG22" s="413" t="s">
        <v>64</v>
      </c>
      <c r="GH22" s="616">
        <f t="shared" si="41"/>
        <v>9000</v>
      </c>
      <c r="GI22" s="617">
        <f t="shared" si="69"/>
        <v>8582</v>
      </c>
      <c r="GJ22" s="618">
        <f t="shared" si="43"/>
        <v>-418</v>
      </c>
      <c r="GK22" s="619">
        <f t="shared" si="66"/>
        <v>95.35555555555555</v>
      </c>
      <c r="GL22" s="84"/>
      <c r="GM22" s="27"/>
      <c r="GN22" s="27"/>
      <c r="GO22" s="25"/>
      <c r="GP22" s="66"/>
      <c r="GQ22" s="9"/>
      <c r="GR22" s="9"/>
      <c r="GS22" s="9"/>
      <c r="GT22" s="9"/>
      <c r="GU22" s="68"/>
      <c r="GV22" s="68"/>
      <c r="GW22" s="6"/>
      <c r="GX22" s="9"/>
      <c r="GY22" s="68"/>
      <c r="GZ22" s="9"/>
      <c r="HA22" s="6"/>
      <c r="HB22" s="9"/>
      <c r="HC22" s="9"/>
      <c r="HD22" s="9"/>
      <c r="HE22" s="9"/>
      <c r="HF22" s="9"/>
      <c r="HG22" s="17"/>
      <c r="HH22" s="17"/>
      <c r="HI22" s="17"/>
      <c r="HJ22" s="18"/>
      <c r="HK22" s="1"/>
      <c r="HL22" s="3"/>
      <c r="HM22" s="1"/>
      <c r="HN22" s="6"/>
      <c r="HO22" s="9"/>
      <c r="HP22" s="9"/>
      <c r="HQ22" s="9"/>
      <c r="HR22" s="6"/>
      <c r="HS22" s="9"/>
    </row>
    <row r="23" spans="1:227" s="21" customFormat="1" ht="18">
      <c r="A23" s="321" t="s">
        <v>56</v>
      </c>
      <c r="B23" s="317"/>
      <c r="C23" s="191"/>
      <c r="D23" s="318"/>
      <c r="E23" s="323"/>
      <c r="F23" s="313"/>
      <c r="G23" s="182"/>
      <c r="H23" s="191">
        <f t="shared" si="0"/>
        <v>0</v>
      </c>
      <c r="I23" s="235"/>
      <c r="J23" s="317">
        <v>5600</v>
      </c>
      <c r="K23" s="185">
        <v>7362</v>
      </c>
      <c r="L23" s="182">
        <f t="shared" si="1"/>
        <v>1762</v>
      </c>
      <c r="M23" s="320">
        <f t="shared" si="44"/>
        <v>131.46428571428572</v>
      </c>
      <c r="N23" s="181">
        <v>9000</v>
      </c>
      <c r="O23" s="182">
        <v>2894</v>
      </c>
      <c r="P23" s="182">
        <f t="shared" si="2"/>
        <v>-6106</v>
      </c>
      <c r="Q23" s="320">
        <f t="shared" si="45"/>
        <v>32.15555555555556</v>
      </c>
      <c r="R23" s="321" t="s">
        <v>56</v>
      </c>
      <c r="S23" s="361"/>
      <c r="T23" s="362"/>
      <c r="U23" s="362">
        <f t="shared" si="46"/>
        <v>0</v>
      </c>
      <c r="V23" s="320" t="e">
        <f t="shared" si="47"/>
        <v>#DIV/0!</v>
      </c>
      <c r="W23" s="233"/>
      <c r="X23" s="365"/>
      <c r="Y23" s="185"/>
      <c r="Z23" s="356"/>
      <c r="AA23" s="185"/>
      <c r="AB23" s="191"/>
      <c r="AC23" s="185"/>
      <c r="AD23" s="357"/>
      <c r="AE23" s="317"/>
      <c r="AF23" s="191"/>
      <c r="AG23" s="191"/>
      <c r="AH23" s="363" t="e">
        <f t="shared" si="48"/>
        <v>#DIV/0!</v>
      </c>
      <c r="AI23" s="364">
        <f t="shared" si="49"/>
        <v>297400</v>
      </c>
      <c r="AJ23" s="158">
        <f t="shared" si="50"/>
        <v>351747</v>
      </c>
      <c r="AK23" s="159">
        <f t="shared" si="3"/>
        <v>54347</v>
      </c>
      <c r="AL23" s="160">
        <f t="shared" si="51"/>
        <v>118.27404169468728</v>
      </c>
      <c r="AM23" s="157">
        <v>4500</v>
      </c>
      <c r="AN23" s="158">
        <v>29412</v>
      </c>
      <c r="AO23" s="159">
        <f t="shared" si="52"/>
        <v>24912</v>
      </c>
      <c r="AP23" s="160">
        <f t="shared" si="53"/>
        <v>653.6</v>
      </c>
      <c r="AQ23" s="161">
        <v>292900</v>
      </c>
      <c r="AR23" s="164">
        <v>322335</v>
      </c>
      <c r="AS23" s="155">
        <f t="shared" si="4"/>
        <v>29435</v>
      </c>
      <c r="AT23" s="163">
        <f t="shared" si="5"/>
        <v>110.04950495049506</v>
      </c>
      <c r="AU23" s="549"/>
      <c r="AV23" s="552"/>
      <c r="AW23" s="155">
        <f>AV23-AU23</f>
        <v>0</v>
      </c>
      <c r="AX23" s="550"/>
      <c r="AY23" s="413" t="s">
        <v>56</v>
      </c>
      <c r="AZ23" s="181"/>
      <c r="BA23" s="182">
        <v>-2025</v>
      </c>
      <c r="BB23" s="182">
        <f t="shared" si="6"/>
        <v>-2025</v>
      </c>
      <c r="BC23" s="189" t="e">
        <f t="shared" si="7"/>
        <v>#DIV/0!</v>
      </c>
      <c r="BD23" s="184">
        <v>43550</v>
      </c>
      <c r="BE23" s="155">
        <v>42327</v>
      </c>
      <c r="BF23" s="155">
        <f t="shared" si="8"/>
        <v>-1223</v>
      </c>
      <c r="BG23" s="190">
        <f t="shared" si="9"/>
        <v>97.19173363949484</v>
      </c>
      <c r="BH23" s="185">
        <v>73710</v>
      </c>
      <c r="BI23" s="185">
        <v>56252</v>
      </c>
      <c r="BJ23" s="185">
        <f t="shared" si="10"/>
        <v>-17458</v>
      </c>
      <c r="BK23" s="189">
        <f t="shared" si="11"/>
        <v>76.31528964862298</v>
      </c>
      <c r="BL23" s="317"/>
      <c r="BM23" s="185"/>
      <c r="BN23" s="191">
        <f t="shared" si="12"/>
        <v>0</v>
      </c>
      <c r="BO23" s="189" t="e">
        <f t="shared" si="54"/>
        <v>#DIV/0!</v>
      </c>
      <c r="BP23" s="245" t="s">
        <v>56</v>
      </c>
      <c r="BQ23" s="274">
        <v>50</v>
      </c>
      <c r="BR23" s="159"/>
      <c r="BS23" s="159">
        <f t="shared" si="55"/>
        <v>-50</v>
      </c>
      <c r="BT23" s="190">
        <f t="shared" si="56"/>
        <v>0</v>
      </c>
      <c r="BU23" s="240">
        <v>10</v>
      </c>
      <c r="BV23" s="191">
        <v>269</v>
      </c>
      <c r="BW23" s="191">
        <f t="shared" si="57"/>
        <v>259</v>
      </c>
      <c r="BX23" s="189">
        <f t="shared" si="58"/>
        <v>2690</v>
      </c>
      <c r="BY23" s="191">
        <v>1250</v>
      </c>
      <c r="BZ23" s="191">
        <v>1169</v>
      </c>
      <c r="CA23" s="191">
        <f t="shared" si="59"/>
        <v>-81</v>
      </c>
      <c r="CB23" s="189">
        <f t="shared" si="60"/>
        <v>93.52000000000001</v>
      </c>
      <c r="CC23" s="191">
        <v>4660</v>
      </c>
      <c r="CD23" s="191">
        <v>1106</v>
      </c>
      <c r="CE23" s="191">
        <f t="shared" si="13"/>
        <v>-3554</v>
      </c>
      <c r="CF23" s="189">
        <f t="shared" si="14"/>
        <v>23.733905579399142</v>
      </c>
      <c r="CG23" s="233"/>
      <c r="CH23" s="185"/>
      <c r="CI23" s="185">
        <f t="shared" si="15"/>
        <v>0</v>
      </c>
      <c r="CJ23" s="234" t="e">
        <f t="shared" si="16"/>
        <v>#DIV/0!</v>
      </c>
      <c r="CK23" s="185"/>
      <c r="CL23" s="185"/>
      <c r="CM23" s="185">
        <f t="shared" si="17"/>
        <v>0</v>
      </c>
      <c r="CN23" s="235" t="e">
        <f t="shared" si="18"/>
        <v>#DIV/0!</v>
      </c>
      <c r="CO23" s="241"/>
      <c r="CP23" s="241"/>
      <c r="CQ23" s="241"/>
      <c r="CR23" s="242"/>
      <c r="CS23" s="243"/>
      <c r="CT23" s="159">
        <f t="shared" si="19"/>
        <v>0</v>
      </c>
      <c r="CU23" s="244" t="e">
        <f t="shared" si="20"/>
        <v>#DIV/0!</v>
      </c>
      <c r="CV23" s="292">
        <f t="shared" si="21"/>
        <v>435230</v>
      </c>
      <c r="CW23" s="293">
        <f t="shared" si="22"/>
        <v>461101</v>
      </c>
      <c r="CX23" s="294">
        <f t="shared" si="23"/>
        <v>25871</v>
      </c>
      <c r="CY23" s="295">
        <f t="shared" si="61"/>
        <v>105.94421340440687</v>
      </c>
      <c r="CZ23" s="233" t="s">
        <v>20</v>
      </c>
      <c r="DA23" s="317"/>
      <c r="DB23" s="191"/>
      <c r="DC23" s="191"/>
      <c r="DD23" s="189"/>
      <c r="DE23" s="549"/>
      <c r="DF23" s="130"/>
      <c r="DG23" s="131"/>
      <c r="DH23" s="563"/>
      <c r="DI23" s="573"/>
      <c r="DJ23" s="568"/>
      <c r="DK23" s="555"/>
      <c r="DL23" s="273"/>
      <c r="DM23" s="191"/>
      <c r="DN23" s="185"/>
      <c r="DO23" s="189"/>
      <c r="DP23" s="240"/>
      <c r="DQ23" s="191"/>
      <c r="DR23" s="315"/>
      <c r="DS23" s="183"/>
      <c r="DT23" s="233"/>
      <c r="DU23" s="185"/>
      <c r="DV23" s="185"/>
      <c r="DW23" s="235"/>
      <c r="DX23" s="423">
        <v>403200</v>
      </c>
      <c r="DY23" s="423">
        <v>403200</v>
      </c>
      <c r="DZ23" s="315">
        <f t="shared" si="70"/>
        <v>0</v>
      </c>
      <c r="EA23" s="183">
        <f t="shared" si="71"/>
        <v>100</v>
      </c>
      <c r="EB23" s="233" t="s">
        <v>20</v>
      </c>
      <c r="EC23" s="424">
        <f t="shared" si="67"/>
        <v>838430</v>
      </c>
      <c r="ED23" s="425">
        <f t="shared" si="68"/>
        <v>864301</v>
      </c>
      <c r="EE23" s="428">
        <f t="shared" si="27"/>
        <v>25871</v>
      </c>
      <c r="EF23" s="429">
        <f t="shared" si="28"/>
        <v>103.08564817575707</v>
      </c>
      <c r="EG23" s="2"/>
      <c r="EH23" s="321" t="s">
        <v>56</v>
      </c>
      <c r="EI23" s="317"/>
      <c r="EJ23" s="191"/>
      <c r="EK23" s="191">
        <f t="shared" si="29"/>
        <v>0</v>
      </c>
      <c r="EL23" s="189" t="e">
        <f t="shared" si="30"/>
        <v>#DIV/0!</v>
      </c>
      <c r="EM23" s="185"/>
      <c r="EN23" s="191"/>
      <c r="EO23" s="162">
        <f t="shared" si="31"/>
        <v>0</v>
      </c>
      <c r="EP23" s="469" t="e">
        <f t="shared" si="32"/>
        <v>#DIV/0!</v>
      </c>
      <c r="EQ23" s="233"/>
      <c r="ER23" s="185"/>
      <c r="ES23" s="457"/>
      <c r="ET23" s="457"/>
      <c r="EU23" s="457"/>
      <c r="EV23" s="457"/>
      <c r="EW23" s="458"/>
      <c r="EX23" s="191">
        <v>170</v>
      </c>
      <c r="EY23" s="191">
        <v>82</v>
      </c>
      <c r="EZ23" s="162">
        <f t="shared" si="33"/>
        <v>-88</v>
      </c>
      <c r="FA23" s="470" t="e">
        <f t="shared" si="72"/>
        <v>#DIV/0!</v>
      </c>
      <c r="FB23" s="469">
        <f t="shared" si="62"/>
        <v>48.23529411764706</v>
      </c>
      <c r="FC23" s="461"/>
      <c r="FD23" s="462"/>
      <c r="FE23" s="463"/>
      <c r="FF23" s="185" t="s">
        <v>20</v>
      </c>
      <c r="FG23" s="431" t="s">
        <v>56</v>
      </c>
      <c r="FH23" s="240"/>
      <c r="FI23" s="159"/>
      <c r="FJ23" s="162">
        <f t="shared" si="34"/>
        <v>0</v>
      </c>
      <c r="FK23" s="469" t="e">
        <f t="shared" si="35"/>
        <v>#DIV/0!</v>
      </c>
      <c r="FL23" s="245" t="s">
        <v>56</v>
      </c>
      <c r="FM23" s="185">
        <v>93750</v>
      </c>
      <c r="FN23" s="185">
        <v>39981</v>
      </c>
      <c r="FO23" s="162">
        <f t="shared" si="63"/>
        <v>-53769</v>
      </c>
      <c r="FP23" s="469">
        <f t="shared" si="64"/>
        <v>42.6464</v>
      </c>
      <c r="FQ23" s="471"/>
      <c r="FR23" s="472"/>
      <c r="FS23" s="472"/>
      <c r="FT23" s="469"/>
      <c r="FU23" s="240"/>
      <c r="FV23" s="191"/>
      <c r="FW23" s="162">
        <f t="shared" si="36"/>
        <v>0</v>
      </c>
      <c r="FX23" s="469" t="e">
        <f t="shared" si="37"/>
        <v>#DIV/0!</v>
      </c>
      <c r="FY23" s="317"/>
      <c r="FZ23" s="185"/>
      <c r="GA23" s="154">
        <f t="shared" si="38"/>
        <v>0</v>
      </c>
      <c r="GB23" s="468" t="e">
        <f t="shared" si="65"/>
        <v>#DIV/0!</v>
      </c>
      <c r="GC23" s="240"/>
      <c r="GD23" s="191"/>
      <c r="GE23" s="162">
        <f t="shared" si="39"/>
        <v>0</v>
      </c>
      <c r="GF23" s="469" t="e">
        <f t="shared" si="40"/>
        <v>#DIV/0!</v>
      </c>
      <c r="GG23" s="413" t="s">
        <v>56</v>
      </c>
      <c r="GH23" s="616">
        <f t="shared" si="41"/>
        <v>93920</v>
      </c>
      <c r="GI23" s="617">
        <f t="shared" si="69"/>
        <v>40063</v>
      </c>
      <c r="GJ23" s="618">
        <f t="shared" si="43"/>
        <v>-53857</v>
      </c>
      <c r="GK23" s="619">
        <f t="shared" si="66"/>
        <v>42.65651618398637</v>
      </c>
      <c r="GL23" s="84"/>
      <c r="GM23" s="27"/>
      <c r="GN23" s="27"/>
      <c r="GO23" s="25"/>
      <c r="GP23" s="66"/>
      <c r="GQ23" s="9"/>
      <c r="GR23" s="9"/>
      <c r="GS23" s="9"/>
      <c r="GT23" s="9"/>
      <c r="GU23" s="68"/>
      <c r="GV23" s="68"/>
      <c r="GW23" s="6"/>
      <c r="GX23" s="9"/>
      <c r="GY23" s="68"/>
      <c r="GZ23" s="9"/>
      <c r="HA23" s="6"/>
      <c r="HB23" s="9"/>
      <c r="HC23" s="9"/>
      <c r="HD23" s="9"/>
      <c r="HE23" s="9"/>
      <c r="HF23" s="9"/>
      <c r="HG23" s="17"/>
      <c r="HH23" s="17"/>
      <c r="HI23" s="17"/>
      <c r="HJ23" s="18"/>
      <c r="HK23" s="1"/>
      <c r="HL23" s="3"/>
      <c r="HM23" s="1"/>
      <c r="HN23" s="6"/>
      <c r="HO23" s="9"/>
      <c r="HP23" s="9"/>
      <c r="HQ23" s="9"/>
      <c r="HR23" s="6"/>
      <c r="HS23" s="9"/>
    </row>
    <row r="24" spans="1:227" s="21" customFormat="1" ht="18">
      <c r="A24" s="321" t="s">
        <v>53</v>
      </c>
      <c r="B24" s="317"/>
      <c r="C24" s="191"/>
      <c r="D24" s="318"/>
      <c r="E24" s="323"/>
      <c r="F24" s="313"/>
      <c r="G24" s="182"/>
      <c r="H24" s="191">
        <f t="shared" si="0"/>
        <v>0</v>
      </c>
      <c r="I24" s="235"/>
      <c r="J24" s="317">
        <v>1200</v>
      </c>
      <c r="K24" s="185">
        <v>1807</v>
      </c>
      <c r="L24" s="182">
        <f t="shared" si="1"/>
        <v>607</v>
      </c>
      <c r="M24" s="320">
        <f t="shared" si="44"/>
        <v>150.58333333333334</v>
      </c>
      <c r="N24" s="181">
        <v>1000</v>
      </c>
      <c r="O24" s="182">
        <v>455</v>
      </c>
      <c r="P24" s="182">
        <f t="shared" si="2"/>
        <v>-545</v>
      </c>
      <c r="Q24" s="320">
        <f t="shared" si="45"/>
        <v>45.5</v>
      </c>
      <c r="R24" s="321" t="s">
        <v>53</v>
      </c>
      <c r="S24" s="361"/>
      <c r="T24" s="362"/>
      <c r="U24" s="362">
        <f t="shared" si="46"/>
        <v>0</v>
      </c>
      <c r="V24" s="320" t="e">
        <f t="shared" si="47"/>
        <v>#DIV/0!</v>
      </c>
      <c r="W24" s="233"/>
      <c r="X24" s="185"/>
      <c r="Y24" s="185"/>
      <c r="Z24" s="356"/>
      <c r="AA24" s="191"/>
      <c r="AB24" s="185"/>
      <c r="AC24" s="185"/>
      <c r="AD24" s="357"/>
      <c r="AE24" s="317"/>
      <c r="AF24" s="191"/>
      <c r="AG24" s="191"/>
      <c r="AH24" s="363" t="e">
        <f t="shared" si="48"/>
        <v>#DIV/0!</v>
      </c>
      <c r="AI24" s="364">
        <f t="shared" si="49"/>
        <v>91925</v>
      </c>
      <c r="AJ24" s="158">
        <f t="shared" si="50"/>
        <v>134792</v>
      </c>
      <c r="AK24" s="159">
        <f t="shared" si="3"/>
        <v>42867</v>
      </c>
      <c r="AL24" s="160">
        <f t="shared" si="51"/>
        <v>146.6325809083492</v>
      </c>
      <c r="AM24" s="157">
        <v>1125</v>
      </c>
      <c r="AN24" s="158">
        <v>8199</v>
      </c>
      <c r="AO24" s="159">
        <f t="shared" si="52"/>
        <v>7074</v>
      </c>
      <c r="AP24" s="160">
        <f t="shared" si="53"/>
        <v>728.8</v>
      </c>
      <c r="AQ24" s="161">
        <v>90800</v>
      </c>
      <c r="AR24" s="164">
        <v>126593</v>
      </c>
      <c r="AS24" s="155">
        <f t="shared" si="4"/>
        <v>35793</v>
      </c>
      <c r="AT24" s="163">
        <f t="shared" si="5"/>
        <v>139.41960352422907</v>
      </c>
      <c r="AU24" s="317"/>
      <c r="AV24" s="185"/>
      <c r="AW24" s="185"/>
      <c r="AX24" s="550"/>
      <c r="AY24" s="413" t="s">
        <v>53</v>
      </c>
      <c r="AZ24" s="181"/>
      <c r="BA24" s="182"/>
      <c r="BB24" s="182">
        <f t="shared" si="6"/>
        <v>0</v>
      </c>
      <c r="BC24" s="189" t="e">
        <f t="shared" si="7"/>
        <v>#DIV/0!</v>
      </c>
      <c r="BD24" s="184">
        <v>20500</v>
      </c>
      <c r="BE24" s="155">
        <v>49568</v>
      </c>
      <c r="BF24" s="155">
        <f t="shared" si="8"/>
        <v>29068</v>
      </c>
      <c r="BG24" s="190">
        <f t="shared" si="9"/>
        <v>241.7951219512195</v>
      </c>
      <c r="BH24" s="185">
        <v>36000</v>
      </c>
      <c r="BI24" s="185">
        <v>130609</v>
      </c>
      <c r="BJ24" s="185">
        <f t="shared" si="10"/>
        <v>94609</v>
      </c>
      <c r="BK24" s="189">
        <f t="shared" si="11"/>
        <v>362.80277777777775</v>
      </c>
      <c r="BL24" s="317"/>
      <c r="BM24" s="185"/>
      <c r="BN24" s="191">
        <f t="shared" si="12"/>
        <v>0</v>
      </c>
      <c r="BO24" s="189" t="e">
        <f t="shared" si="54"/>
        <v>#DIV/0!</v>
      </c>
      <c r="BP24" s="245" t="s">
        <v>53</v>
      </c>
      <c r="BQ24" s="274">
        <v>100</v>
      </c>
      <c r="BR24" s="159"/>
      <c r="BS24" s="159">
        <f t="shared" si="55"/>
        <v>-100</v>
      </c>
      <c r="BT24" s="190">
        <f t="shared" si="56"/>
        <v>0</v>
      </c>
      <c r="BU24" s="240">
        <v>800</v>
      </c>
      <c r="BV24" s="191">
        <v>781</v>
      </c>
      <c r="BW24" s="191">
        <f t="shared" si="57"/>
        <v>-19</v>
      </c>
      <c r="BX24" s="189">
        <f t="shared" si="58"/>
        <v>97.625</v>
      </c>
      <c r="BY24" s="191">
        <v>9900</v>
      </c>
      <c r="BZ24" s="191">
        <v>10182</v>
      </c>
      <c r="CA24" s="191">
        <f t="shared" si="59"/>
        <v>282</v>
      </c>
      <c r="CB24" s="189">
        <f t="shared" si="60"/>
        <v>102.84848484848486</v>
      </c>
      <c r="CC24" s="191"/>
      <c r="CD24" s="191">
        <v>123</v>
      </c>
      <c r="CE24" s="191">
        <f t="shared" si="13"/>
        <v>123</v>
      </c>
      <c r="CF24" s="189" t="e">
        <f t="shared" si="14"/>
        <v>#DIV/0!</v>
      </c>
      <c r="CG24" s="233"/>
      <c r="CH24" s="185"/>
      <c r="CI24" s="185">
        <f t="shared" si="15"/>
        <v>0</v>
      </c>
      <c r="CJ24" s="234" t="e">
        <f t="shared" si="16"/>
        <v>#DIV/0!</v>
      </c>
      <c r="CK24" s="185"/>
      <c r="CL24" s="185"/>
      <c r="CM24" s="185">
        <f t="shared" si="17"/>
        <v>0</v>
      </c>
      <c r="CN24" s="235" t="e">
        <f t="shared" si="18"/>
        <v>#DIV/0!</v>
      </c>
      <c r="CO24" s="241"/>
      <c r="CP24" s="241"/>
      <c r="CQ24" s="241"/>
      <c r="CR24" s="242"/>
      <c r="CS24" s="243"/>
      <c r="CT24" s="159">
        <f t="shared" si="19"/>
        <v>0</v>
      </c>
      <c r="CU24" s="244" t="e">
        <f t="shared" si="20"/>
        <v>#DIV/0!</v>
      </c>
      <c r="CV24" s="292">
        <f t="shared" si="21"/>
        <v>161425</v>
      </c>
      <c r="CW24" s="293">
        <f t="shared" si="22"/>
        <v>328317</v>
      </c>
      <c r="CX24" s="294">
        <f t="shared" si="23"/>
        <v>166892</v>
      </c>
      <c r="CY24" s="295">
        <f t="shared" si="61"/>
        <v>203.38671209540033</v>
      </c>
      <c r="CZ24" s="233" t="s">
        <v>25</v>
      </c>
      <c r="DA24" s="317"/>
      <c r="DB24" s="191"/>
      <c r="DC24" s="191"/>
      <c r="DD24" s="189"/>
      <c r="DE24" s="549"/>
      <c r="DF24" s="130"/>
      <c r="DG24" s="131"/>
      <c r="DH24" s="563"/>
      <c r="DI24" s="573"/>
      <c r="DJ24" s="568"/>
      <c r="DK24" s="555"/>
      <c r="DL24" s="273"/>
      <c r="DM24" s="191"/>
      <c r="DN24" s="185"/>
      <c r="DO24" s="189"/>
      <c r="DP24" s="240"/>
      <c r="DQ24" s="191"/>
      <c r="DR24" s="315"/>
      <c r="DS24" s="183"/>
      <c r="DT24" s="233"/>
      <c r="DU24" s="185"/>
      <c r="DV24" s="185"/>
      <c r="DW24" s="235"/>
      <c r="DX24" s="423">
        <v>244200</v>
      </c>
      <c r="DY24" s="423">
        <v>244200</v>
      </c>
      <c r="DZ24" s="315">
        <f t="shared" si="70"/>
        <v>0</v>
      </c>
      <c r="EA24" s="183">
        <f t="shared" si="71"/>
        <v>100</v>
      </c>
      <c r="EB24" s="233" t="s">
        <v>25</v>
      </c>
      <c r="EC24" s="424">
        <f t="shared" si="67"/>
        <v>405625</v>
      </c>
      <c r="ED24" s="425">
        <f t="shared" si="68"/>
        <v>572517</v>
      </c>
      <c r="EE24" s="428">
        <f t="shared" si="27"/>
        <v>166892</v>
      </c>
      <c r="EF24" s="429">
        <f t="shared" si="28"/>
        <v>141.144406779661</v>
      </c>
      <c r="EG24" s="2"/>
      <c r="EH24" s="321" t="s">
        <v>53</v>
      </c>
      <c r="EI24" s="317"/>
      <c r="EJ24" s="191"/>
      <c r="EK24" s="191">
        <f t="shared" si="29"/>
        <v>0</v>
      </c>
      <c r="EL24" s="189" t="e">
        <f t="shared" si="30"/>
        <v>#DIV/0!</v>
      </c>
      <c r="EM24" s="185"/>
      <c r="EN24" s="191"/>
      <c r="EO24" s="162">
        <f t="shared" si="31"/>
        <v>0</v>
      </c>
      <c r="EP24" s="469" t="e">
        <f t="shared" si="32"/>
        <v>#DIV/0!</v>
      </c>
      <c r="EQ24" s="233"/>
      <c r="ER24" s="185"/>
      <c r="ES24" s="457"/>
      <c r="ET24" s="457"/>
      <c r="EU24" s="457"/>
      <c r="EV24" s="457"/>
      <c r="EW24" s="458"/>
      <c r="EX24" s="191">
        <v>100</v>
      </c>
      <c r="EY24" s="191">
        <v>70</v>
      </c>
      <c r="EZ24" s="162">
        <f t="shared" si="33"/>
        <v>-30</v>
      </c>
      <c r="FA24" s="470" t="e">
        <f t="shared" si="72"/>
        <v>#DIV/0!</v>
      </c>
      <c r="FB24" s="469">
        <f t="shared" si="62"/>
        <v>70</v>
      </c>
      <c r="FC24" s="461"/>
      <c r="FD24" s="462"/>
      <c r="FE24" s="463"/>
      <c r="FF24" s="185" t="s">
        <v>25</v>
      </c>
      <c r="FG24" s="431" t="s">
        <v>53</v>
      </c>
      <c r="FH24" s="240"/>
      <c r="FI24" s="159"/>
      <c r="FJ24" s="162">
        <f t="shared" si="34"/>
        <v>0</v>
      </c>
      <c r="FK24" s="469" t="e">
        <f t="shared" si="35"/>
        <v>#DIV/0!</v>
      </c>
      <c r="FL24" s="245" t="s">
        <v>53</v>
      </c>
      <c r="FM24" s="185">
        <v>32500</v>
      </c>
      <c r="FN24" s="191">
        <v>17729</v>
      </c>
      <c r="FO24" s="162">
        <f t="shared" si="63"/>
        <v>-14771</v>
      </c>
      <c r="FP24" s="469">
        <f t="shared" si="64"/>
        <v>54.550769230769234</v>
      </c>
      <c r="FQ24" s="471"/>
      <c r="FR24" s="472"/>
      <c r="FS24" s="472"/>
      <c r="FT24" s="469"/>
      <c r="FU24" s="240"/>
      <c r="FV24" s="191"/>
      <c r="FW24" s="162">
        <f t="shared" si="36"/>
        <v>0</v>
      </c>
      <c r="FX24" s="469" t="e">
        <f t="shared" si="37"/>
        <v>#DIV/0!</v>
      </c>
      <c r="FY24" s="317"/>
      <c r="FZ24" s="185"/>
      <c r="GA24" s="154">
        <f t="shared" si="38"/>
        <v>0</v>
      </c>
      <c r="GB24" s="468" t="e">
        <f t="shared" si="65"/>
        <v>#DIV/0!</v>
      </c>
      <c r="GC24" s="240"/>
      <c r="GD24" s="191"/>
      <c r="GE24" s="162">
        <f t="shared" si="39"/>
        <v>0</v>
      </c>
      <c r="GF24" s="469" t="e">
        <f t="shared" si="40"/>
        <v>#DIV/0!</v>
      </c>
      <c r="GG24" s="413" t="s">
        <v>53</v>
      </c>
      <c r="GH24" s="616">
        <f t="shared" si="41"/>
        <v>32600</v>
      </c>
      <c r="GI24" s="617">
        <f t="shared" si="69"/>
        <v>17799</v>
      </c>
      <c r="GJ24" s="618">
        <f t="shared" si="43"/>
        <v>-14801</v>
      </c>
      <c r="GK24" s="619">
        <f t="shared" si="66"/>
        <v>54.598159509202446</v>
      </c>
      <c r="GL24" s="84"/>
      <c r="GM24" s="27"/>
      <c r="GN24" s="27"/>
      <c r="GO24" s="25"/>
      <c r="GP24" s="66"/>
      <c r="GQ24" s="9"/>
      <c r="GR24" s="9"/>
      <c r="GS24" s="9"/>
      <c r="GT24" s="9"/>
      <c r="GU24" s="68"/>
      <c r="GV24" s="68"/>
      <c r="GW24" s="6"/>
      <c r="GX24" s="9"/>
      <c r="GY24" s="68"/>
      <c r="GZ24" s="9"/>
      <c r="HA24" s="6"/>
      <c r="HB24" s="9"/>
      <c r="HC24" s="9"/>
      <c r="HD24" s="9"/>
      <c r="HE24" s="9"/>
      <c r="HF24" s="9"/>
      <c r="HG24" s="17"/>
      <c r="HH24" s="17"/>
      <c r="HI24" s="17"/>
      <c r="HJ24" s="18"/>
      <c r="HK24" s="1"/>
      <c r="HL24" s="3"/>
      <c r="HM24" s="1"/>
      <c r="HN24" s="6"/>
      <c r="HO24" s="9"/>
      <c r="HP24" s="9"/>
      <c r="HQ24" s="9"/>
      <c r="HR24" s="6"/>
      <c r="HS24" s="9"/>
    </row>
    <row r="25" spans="1:227" s="21" customFormat="1" ht="18">
      <c r="A25" s="321" t="s">
        <v>76</v>
      </c>
      <c r="B25" s="317"/>
      <c r="C25" s="191"/>
      <c r="D25" s="318"/>
      <c r="E25" s="323"/>
      <c r="F25" s="313"/>
      <c r="G25" s="182"/>
      <c r="H25" s="191">
        <f t="shared" si="0"/>
        <v>0</v>
      </c>
      <c r="I25" s="235"/>
      <c r="J25" s="317">
        <v>159000</v>
      </c>
      <c r="K25" s="185">
        <v>270951</v>
      </c>
      <c r="L25" s="182">
        <f t="shared" si="1"/>
        <v>111951</v>
      </c>
      <c r="M25" s="320">
        <f t="shared" si="44"/>
        <v>170.40943396226416</v>
      </c>
      <c r="N25" s="181">
        <v>6000</v>
      </c>
      <c r="O25" s="182">
        <v>8344</v>
      </c>
      <c r="P25" s="182">
        <f t="shared" si="2"/>
        <v>2344</v>
      </c>
      <c r="Q25" s="320">
        <f t="shared" si="45"/>
        <v>139.06666666666666</v>
      </c>
      <c r="R25" s="321" t="s">
        <v>76</v>
      </c>
      <c r="S25" s="361"/>
      <c r="T25" s="362"/>
      <c r="U25" s="362">
        <f t="shared" si="46"/>
        <v>0</v>
      </c>
      <c r="V25" s="320" t="e">
        <f t="shared" si="47"/>
        <v>#DIV/0!</v>
      </c>
      <c r="W25" s="233"/>
      <c r="X25" s="185"/>
      <c r="Y25" s="185"/>
      <c r="Z25" s="356"/>
      <c r="AA25" s="185"/>
      <c r="AB25" s="185"/>
      <c r="AC25" s="185"/>
      <c r="AD25" s="357"/>
      <c r="AE25" s="317"/>
      <c r="AF25" s="191"/>
      <c r="AG25" s="191"/>
      <c r="AH25" s="363" t="e">
        <f t="shared" si="48"/>
        <v>#DIV/0!</v>
      </c>
      <c r="AI25" s="364">
        <f t="shared" si="49"/>
        <v>183000</v>
      </c>
      <c r="AJ25" s="158">
        <f t="shared" si="50"/>
        <v>452825</v>
      </c>
      <c r="AK25" s="159">
        <f t="shared" si="3"/>
        <v>269825</v>
      </c>
      <c r="AL25" s="160">
        <f t="shared" si="51"/>
        <v>247.44535519125682</v>
      </c>
      <c r="AM25" s="157">
        <v>40000</v>
      </c>
      <c r="AN25" s="158">
        <v>223011</v>
      </c>
      <c r="AO25" s="159">
        <f t="shared" si="52"/>
        <v>183011</v>
      </c>
      <c r="AP25" s="160">
        <f t="shared" si="53"/>
        <v>557.5275</v>
      </c>
      <c r="AQ25" s="161">
        <v>143000</v>
      </c>
      <c r="AR25" s="164">
        <v>229814</v>
      </c>
      <c r="AS25" s="155">
        <f t="shared" si="4"/>
        <v>86814</v>
      </c>
      <c r="AT25" s="163">
        <f t="shared" si="5"/>
        <v>160.70909090909092</v>
      </c>
      <c r="AU25" s="317"/>
      <c r="AV25" s="185"/>
      <c r="AW25" s="185"/>
      <c r="AX25" s="550"/>
      <c r="AY25" s="413" t="s">
        <v>76</v>
      </c>
      <c r="AZ25" s="181"/>
      <c r="BA25" s="182"/>
      <c r="BB25" s="182">
        <f t="shared" si="6"/>
        <v>0</v>
      </c>
      <c r="BC25" s="189" t="e">
        <f t="shared" si="7"/>
        <v>#DIV/0!</v>
      </c>
      <c r="BD25" s="184">
        <v>81500</v>
      </c>
      <c r="BE25" s="155">
        <v>115304</v>
      </c>
      <c r="BF25" s="155">
        <f t="shared" si="8"/>
        <v>33804</v>
      </c>
      <c r="BG25" s="190">
        <f t="shared" si="9"/>
        <v>141.47730061349694</v>
      </c>
      <c r="BH25" s="185">
        <v>46500</v>
      </c>
      <c r="BI25" s="185">
        <v>120566</v>
      </c>
      <c r="BJ25" s="185">
        <f t="shared" si="10"/>
        <v>74066</v>
      </c>
      <c r="BK25" s="189">
        <f t="shared" si="11"/>
        <v>259.28172043010755</v>
      </c>
      <c r="BL25" s="317"/>
      <c r="BM25" s="185"/>
      <c r="BN25" s="191">
        <f t="shared" si="12"/>
        <v>0</v>
      </c>
      <c r="BO25" s="189" t="e">
        <f t="shared" si="54"/>
        <v>#DIV/0!</v>
      </c>
      <c r="BP25" s="245" t="s">
        <v>76</v>
      </c>
      <c r="BQ25" s="274"/>
      <c r="BR25" s="159"/>
      <c r="BS25" s="159">
        <f aca="true" t="shared" si="73" ref="BS25:BS30">BR25-BQ25</f>
        <v>0</v>
      </c>
      <c r="BT25" s="190" t="e">
        <f aca="true" t="shared" si="74" ref="BT25:BT30">BR25/BQ25*100</f>
        <v>#DIV/0!</v>
      </c>
      <c r="BU25" s="240">
        <v>2700</v>
      </c>
      <c r="BV25" s="191">
        <v>3615</v>
      </c>
      <c r="BW25" s="191">
        <f t="shared" si="57"/>
        <v>915</v>
      </c>
      <c r="BX25" s="189">
        <f t="shared" si="58"/>
        <v>133.88888888888889</v>
      </c>
      <c r="BY25" s="191"/>
      <c r="BZ25" s="191"/>
      <c r="CA25" s="191"/>
      <c r="CB25" s="189"/>
      <c r="CC25" s="191">
        <v>400</v>
      </c>
      <c r="CD25" s="191">
        <v>172</v>
      </c>
      <c r="CE25" s="191">
        <f aca="true" t="shared" si="75" ref="CE25:CE30">CD25-CC25</f>
        <v>-228</v>
      </c>
      <c r="CF25" s="189">
        <f aca="true" t="shared" si="76" ref="CF25:CF30">CD25/CC25*100</f>
        <v>43</v>
      </c>
      <c r="CG25" s="248"/>
      <c r="CH25" s="234"/>
      <c r="CI25" s="191">
        <f aca="true" t="shared" si="77" ref="CI25:CI30">CH25-CG25</f>
        <v>0</v>
      </c>
      <c r="CJ25" s="234" t="e">
        <f aca="true" t="shared" si="78" ref="CJ25:CJ30">CH25/CG25*100</f>
        <v>#DIV/0!</v>
      </c>
      <c r="CK25" s="191"/>
      <c r="CL25" s="191"/>
      <c r="CM25" s="191">
        <f aca="true" t="shared" si="79" ref="CM25:CM30">CL25-CK25</f>
        <v>0</v>
      </c>
      <c r="CN25" s="235" t="e">
        <f t="shared" si="18"/>
        <v>#DIV/0!</v>
      </c>
      <c r="CO25" s="241"/>
      <c r="CP25" s="241"/>
      <c r="CQ25" s="241"/>
      <c r="CR25" s="242"/>
      <c r="CS25" s="243"/>
      <c r="CT25" s="159">
        <f t="shared" si="19"/>
        <v>0</v>
      </c>
      <c r="CU25" s="244" t="e">
        <f t="shared" si="20"/>
        <v>#DIV/0!</v>
      </c>
      <c r="CV25" s="292">
        <f t="shared" si="21"/>
        <v>479100</v>
      </c>
      <c r="CW25" s="293">
        <f t="shared" si="22"/>
        <v>971777</v>
      </c>
      <c r="CX25" s="294">
        <f t="shared" si="23"/>
        <v>492677</v>
      </c>
      <c r="CY25" s="295">
        <f t="shared" si="61"/>
        <v>202.83385514506367</v>
      </c>
      <c r="CZ25" s="233" t="s">
        <v>21</v>
      </c>
      <c r="DA25" s="240"/>
      <c r="DB25" s="191"/>
      <c r="DC25" s="191"/>
      <c r="DD25" s="189"/>
      <c r="DE25" s="557"/>
      <c r="DF25" s="130"/>
      <c r="DG25" s="131"/>
      <c r="DH25" s="563"/>
      <c r="DI25" s="573"/>
      <c r="DJ25" s="568"/>
      <c r="DK25" s="555"/>
      <c r="DL25" s="273"/>
      <c r="DM25" s="191"/>
      <c r="DN25" s="185"/>
      <c r="DO25" s="189"/>
      <c r="DP25" s="240"/>
      <c r="DQ25" s="191"/>
      <c r="DR25" s="315"/>
      <c r="DS25" s="183"/>
      <c r="DT25" s="248"/>
      <c r="DU25" s="234"/>
      <c r="DV25" s="191"/>
      <c r="DW25" s="235"/>
      <c r="DX25" s="423">
        <v>259500</v>
      </c>
      <c r="DY25" s="423">
        <v>259500</v>
      </c>
      <c r="DZ25" s="315">
        <f t="shared" si="70"/>
        <v>0</v>
      </c>
      <c r="EA25" s="183">
        <f t="shared" si="71"/>
        <v>100</v>
      </c>
      <c r="EB25" s="233" t="s">
        <v>21</v>
      </c>
      <c r="EC25" s="424">
        <f t="shared" si="67"/>
        <v>738600</v>
      </c>
      <c r="ED25" s="425">
        <f t="shared" si="68"/>
        <v>1231277</v>
      </c>
      <c r="EE25" s="428">
        <f t="shared" si="27"/>
        <v>492677</v>
      </c>
      <c r="EF25" s="429">
        <f t="shared" si="28"/>
        <v>166.7041700514487</v>
      </c>
      <c r="EG25" s="2"/>
      <c r="EH25" s="321" t="s">
        <v>21</v>
      </c>
      <c r="EI25" s="317"/>
      <c r="EJ25" s="191"/>
      <c r="EK25" s="191">
        <f t="shared" si="29"/>
        <v>0</v>
      </c>
      <c r="EL25" s="189" t="e">
        <f t="shared" si="30"/>
        <v>#DIV/0!</v>
      </c>
      <c r="EM25" s="185"/>
      <c r="EN25" s="191"/>
      <c r="EO25" s="162">
        <f t="shared" si="31"/>
        <v>0</v>
      </c>
      <c r="EP25" s="469" t="e">
        <f t="shared" si="32"/>
        <v>#DIV/0!</v>
      </c>
      <c r="EQ25" s="233"/>
      <c r="ER25" s="185"/>
      <c r="ES25" s="457"/>
      <c r="ET25" s="457"/>
      <c r="EU25" s="457"/>
      <c r="EV25" s="457"/>
      <c r="EW25" s="458"/>
      <c r="EX25" s="191">
        <v>610</v>
      </c>
      <c r="EY25" s="191">
        <v>45</v>
      </c>
      <c r="EZ25" s="162">
        <f t="shared" si="33"/>
        <v>-565</v>
      </c>
      <c r="FA25" s="470" t="e">
        <f t="shared" si="72"/>
        <v>#DIV/0!</v>
      </c>
      <c r="FB25" s="469">
        <f t="shared" si="62"/>
        <v>7.377049180327869</v>
      </c>
      <c r="FC25" s="461"/>
      <c r="FD25" s="462"/>
      <c r="FE25" s="463"/>
      <c r="FF25" s="185" t="s">
        <v>21</v>
      </c>
      <c r="FG25" s="431" t="s">
        <v>21</v>
      </c>
      <c r="FH25" s="240"/>
      <c r="FI25" s="159">
        <v>275</v>
      </c>
      <c r="FJ25" s="162">
        <f t="shared" si="34"/>
        <v>275</v>
      </c>
      <c r="FK25" s="469" t="e">
        <f t="shared" si="35"/>
        <v>#DIV/0!</v>
      </c>
      <c r="FL25" s="245" t="s">
        <v>21</v>
      </c>
      <c r="FM25" s="185">
        <v>62500</v>
      </c>
      <c r="FN25" s="185">
        <v>28826</v>
      </c>
      <c r="FO25" s="162">
        <f t="shared" si="63"/>
        <v>-33674</v>
      </c>
      <c r="FP25" s="469">
        <f t="shared" si="64"/>
        <v>46.1216</v>
      </c>
      <c r="FQ25" s="471"/>
      <c r="FR25" s="472"/>
      <c r="FS25" s="472"/>
      <c r="FT25" s="469"/>
      <c r="FU25" s="240"/>
      <c r="FV25" s="191"/>
      <c r="FW25" s="162">
        <f t="shared" si="36"/>
        <v>0</v>
      </c>
      <c r="FX25" s="469" t="e">
        <f t="shared" si="37"/>
        <v>#DIV/0!</v>
      </c>
      <c r="FY25" s="240"/>
      <c r="FZ25" s="191"/>
      <c r="GA25" s="154">
        <f t="shared" si="38"/>
        <v>0</v>
      </c>
      <c r="GB25" s="468" t="e">
        <f t="shared" si="65"/>
        <v>#DIV/0!</v>
      </c>
      <c r="GC25" s="240"/>
      <c r="GD25" s="191"/>
      <c r="GE25" s="162">
        <f t="shared" si="39"/>
        <v>0</v>
      </c>
      <c r="GF25" s="469" t="e">
        <f t="shared" si="40"/>
        <v>#DIV/0!</v>
      </c>
      <c r="GG25" s="413" t="s">
        <v>21</v>
      </c>
      <c r="GH25" s="616">
        <f t="shared" si="41"/>
        <v>63110</v>
      </c>
      <c r="GI25" s="617">
        <f t="shared" si="69"/>
        <v>29146</v>
      </c>
      <c r="GJ25" s="618">
        <f t="shared" si="43"/>
        <v>-33964</v>
      </c>
      <c r="GK25" s="619">
        <f t="shared" si="66"/>
        <v>46.18285533196007</v>
      </c>
      <c r="GL25" s="84"/>
      <c r="GM25" s="27"/>
      <c r="GN25" s="27"/>
      <c r="GO25" s="25"/>
      <c r="GP25" s="66"/>
      <c r="GQ25" s="9"/>
      <c r="GR25" s="9"/>
      <c r="GS25" s="9"/>
      <c r="GT25" s="9"/>
      <c r="GU25" s="68"/>
      <c r="GV25" s="68"/>
      <c r="GW25" s="6"/>
      <c r="GX25" s="9"/>
      <c r="GY25" s="68"/>
      <c r="GZ25" s="9"/>
      <c r="HA25" s="6"/>
      <c r="HB25" s="9"/>
      <c r="HC25" s="9"/>
      <c r="HD25" s="9"/>
      <c r="HE25" s="9"/>
      <c r="HF25" s="9"/>
      <c r="HG25" s="17"/>
      <c r="HH25" s="17"/>
      <c r="HI25" s="17"/>
      <c r="HJ25" s="18"/>
      <c r="HK25" s="1"/>
      <c r="HL25" s="3"/>
      <c r="HM25" s="1"/>
      <c r="HN25" s="6"/>
      <c r="HO25" s="9"/>
      <c r="HP25" s="9"/>
      <c r="HQ25" s="9"/>
      <c r="HR25" s="6"/>
      <c r="HS25" s="9"/>
    </row>
    <row r="26" spans="1:227" s="21" customFormat="1" ht="18">
      <c r="A26" s="321" t="s">
        <v>77</v>
      </c>
      <c r="B26" s="317"/>
      <c r="C26" s="191"/>
      <c r="D26" s="318"/>
      <c r="E26" s="323"/>
      <c r="F26" s="313"/>
      <c r="G26" s="182"/>
      <c r="H26" s="191">
        <f t="shared" si="0"/>
        <v>0</v>
      </c>
      <c r="I26" s="235"/>
      <c r="J26" s="317">
        <v>4600</v>
      </c>
      <c r="K26" s="185">
        <v>5694</v>
      </c>
      <c r="L26" s="182">
        <f t="shared" si="1"/>
        <v>1094</v>
      </c>
      <c r="M26" s="320">
        <f t="shared" si="44"/>
        <v>123.78260869565217</v>
      </c>
      <c r="N26" s="181"/>
      <c r="O26" s="182">
        <v>14997</v>
      </c>
      <c r="P26" s="182">
        <f t="shared" si="2"/>
        <v>14997</v>
      </c>
      <c r="Q26" s="320" t="e">
        <f t="shared" si="45"/>
        <v>#DIV/0!</v>
      </c>
      <c r="R26" s="321" t="s">
        <v>77</v>
      </c>
      <c r="S26" s="361"/>
      <c r="T26" s="362"/>
      <c r="U26" s="362">
        <f t="shared" si="46"/>
        <v>0</v>
      </c>
      <c r="V26" s="320" t="e">
        <f t="shared" si="47"/>
        <v>#DIV/0!</v>
      </c>
      <c r="W26" s="233"/>
      <c r="X26" s="185"/>
      <c r="Y26" s="185"/>
      <c r="Z26" s="356"/>
      <c r="AA26" s="185"/>
      <c r="AB26" s="185"/>
      <c r="AC26" s="185"/>
      <c r="AD26" s="357"/>
      <c r="AE26" s="317"/>
      <c r="AF26" s="191"/>
      <c r="AG26" s="191"/>
      <c r="AH26" s="363" t="e">
        <f t="shared" si="48"/>
        <v>#DIV/0!</v>
      </c>
      <c r="AI26" s="364">
        <f t="shared" si="49"/>
        <v>170000</v>
      </c>
      <c r="AJ26" s="158">
        <f t="shared" si="50"/>
        <v>302022</v>
      </c>
      <c r="AK26" s="159">
        <f t="shared" si="3"/>
        <v>132022</v>
      </c>
      <c r="AL26" s="160">
        <f t="shared" si="51"/>
        <v>177.66</v>
      </c>
      <c r="AM26" s="157">
        <v>16900</v>
      </c>
      <c r="AN26" s="158">
        <v>88580</v>
      </c>
      <c r="AO26" s="159">
        <f t="shared" si="52"/>
        <v>71680</v>
      </c>
      <c r="AP26" s="160">
        <f t="shared" si="53"/>
        <v>524.1420118343195</v>
      </c>
      <c r="AQ26" s="161">
        <v>153100</v>
      </c>
      <c r="AR26" s="164">
        <v>213442</v>
      </c>
      <c r="AS26" s="155">
        <f t="shared" si="4"/>
        <v>60342</v>
      </c>
      <c r="AT26" s="163">
        <f t="shared" si="5"/>
        <v>139.4134552580013</v>
      </c>
      <c r="AU26" s="317">
        <v>6250</v>
      </c>
      <c r="AV26" s="219">
        <v>6250</v>
      </c>
      <c r="AW26" s="220">
        <f>AV26-AU26</f>
        <v>0</v>
      </c>
      <c r="AX26" s="221">
        <f>AV26/AU26*100</f>
        <v>100</v>
      </c>
      <c r="AY26" s="413" t="s">
        <v>77</v>
      </c>
      <c r="AZ26" s="181"/>
      <c r="BA26" s="182"/>
      <c r="BB26" s="182">
        <f t="shared" si="6"/>
        <v>0</v>
      </c>
      <c r="BC26" s="189" t="e">
        <f t="shared" si="7"/>
        <v>#DIV/0!</v>
      </c>
      <c r="BD26" s="184">
        <v>57200</v>
      </c>
      <c r="BE26" s="155">
        <v>79303</v>
      </c>
      <c r="BF26" s="155">
        <f t="shared" si="8"/>
        <v>22103</v>
      </c>
      <c r="BG26" s="190">
        <f t="shared" si="9"/>
        <v>138.6416083916084</v>
      </c>
      <c r="BH26" s="185">
        <v>32880</v>
      </c>
      <c r="BI26" s="185">
        <v>113373</v>
      </c>
      <c r="BJ26" s="185">
        <f t="shared" si="10"/>
        <v>80493</v>
      </c>
      <c r="BK26" s="189">
        <f t="shared" si="11"/>
        <v>344.80839416058393</v>
      </c>
      <c r="BL26" s="317"/>
      <c r="BM26" s="185"/>
      <c r="BN26" s="191">
        <f t="shared" si="12"/>
        <v>0</v>
      </c>
      <c r="BO26" s="189" t="e">
        <f t="shared" si="54"/>
        <v>#DIV/0!</v>
      </c>
      <c r="BP26" s="245" t="s">
        <v>77</v>
      </c>
      <c r="BQ26" s="274"/>
      <c r="BR26" s="159">
        <v>1</v>
      </c>
      <c r="BS26" s="159">
        <f t="shared" si="73"/>
        <v>1</v>
      </c>
      <c r="BT26" s="190" t="e">
        <f t="shared" si="74"/>
        <v>#DIV/0!</v>
      </c>
      <c r="BU26" s="240">
        <v>2400</v>
      </c>
      <c r="BV26" s="191">
        <v>2603</v>
      </c>
      <c r="BW26" s="191">
        <f t="shared" si="57"/>
        <v>203</v>
      </c>
      <c r="BX26" s="189">
        <f t="shared" si="58"/>
        <v>108.45833333333333</v>
      </c>
      <c r="BY26" s="191">
        <v>1050</v>
      </c>
      <c r="BZ26" s="191">
        <v>2580</v>
      </c>
      <c r="CA26" s="191">
        <f t="shared" si="59"/>
        <v>1530</v>
      </c>
      <c r="CB26" s="189">
        <f t="shared" si="60"/>
        <v>245.71428571428572</v>
      </c>
      <c r="CC26" s="191">
        <v>100</v>
      </c>
      <c r="CD26" s="191">
        <v>428</v>
      </c>
      <c r="CE26" s="191">
        <f t="shared" si="75"/>
        <v>328</v>
      </c>
      <c r="CF26" s="189">
        <f t="shared" si="76"/>
        <v>428</v>
      </c>
      <c r="CG26" s="233"/>
      <c r="CH26" s="185"/>
      <c r="CI26" s="185">
        <f t="shared" si="77"/>
        <v>0</v>
      </c>
      <c r="CJ26" s="234" t="e">
        <f t="shared" si="78"/>
        <v>#DIV/0!</v>
      </c>
      <c r="CK26" s="185"/>
      <c r="CL26" s="185"/>
      <c r="CM26" s="185">
        <f t="shared" si="79"/>
        <v>0</v>
      </c>
      <c r="CN26" s="235" t="e">
        <f t="shared" si="18"/>
        <v>#DIV/0!</v>
      </c>
      <c r="CO26" s="241"/>
      <c r="CP26" s="241"/>
      <c r="CQ26" s="241"/>
      <c r="CR26" s="242"/>
      <c r="CS26" s="553">
        <v>922</v>
      </c>
      <c r="CT26" s="243">
        <f>CS26-CR26</f>
        <v>922</v>
      </c>
      <c r="CU26" s="244" t="e">
        <f t="shared" si="20"/>
        <v>#DIV/0!</v>
      </c>
      <c r="CV26" s="292">
        <f t="shared" si="21"/>
        <v>274480</v>
      </c>
      <c r="CW26" s="293">
        <f t="shared" si="21"/>
        <v>528173</v>
      </c>
      <c r="CX26" s="294">
        <f t="shared" si="23"/>
        <v>253693</v>
      </c>
      <c r="CY26" s="295">
        <f t="shared" si="61"/>
        <v>192.42677062081026</v>
      </c>
      <c r="CZ26" s="233" t="s">
        <v>22</v>
      </c>
      <c r="DA26" s="317"/>
      <c r="DB26" s="191"/>
      <c r="DC26" s="191"/>
      <c r="DD26" s="189"/>
      <c r="DE26" s="549"/>
      <c r="DF26" s="130"/>
      <c r="DG26" s="131"/>
      <c r="DH26" s="563"/>
      <c r="DI26" s="573"/>
      <c r="DJ26" s="568"/>
      <c r="DK26" s="555"/>
      <c r="DL26" s="273"/>
      <c r="DM26" s="326"/>
      <c r="DN26" s="185"/>
      <c r="DO26" s="189"/>
      <c r="DP26" s="240"/>
      <c r="DQ26" s="326"/>
      <c r="DR26" s="315"/>
      <c r="DS26" s="183"/>
      <c r="DT26" s="233"/>
      <c r="DU26" s="185"/>
      <c r="DV26" s="185"/>
      <c r="DW26" s="235"/>
      <c r="DX26" s="423">
        <v>356700</v>
      </c>
      <c r="DY26" s="423">
        <v>356700</v>
      </c>
      <c r="DZ26" s="315">
        <f t="shared" si="70"/>
        <v>0</v>
      </c>
      <c r="EA26" s="183">
        <f t="shared" si="71"/>
        <v>100</v>
      </c>
      <c r="EB26" s="233" t="s">
        <v>22</v>
      </c>
      <c r="EC26" s="424">
        <f t="shared" si="67"/>
        <v>631180</v>
      </c>
      <c r="ED26" s="425">
        <f t="shared" si="68"/>
        <v>884873</v>
      </c>
      <c r="EE26" s="428">
        <f t="shared" si="27"/>
        <v>253693</v>
      </c>
      <c r="EF26" s="429">
        <f t="shared" si="28"/>
        <v>140.1934471941443</v>
      </c>
      <c r="EG26" s="2"/>
      <c r="EH26" s="321" t="s">
        <v>48</v>
      </c>
      <c r="EI26" s="317"/>
      <c r="EJ26" s="191"/>
      <c r="EK26" s="191">
        <f t="shared" si="29"/>
        <v>0</v>
      </c>
      <c r="EL26" s="189" t="e">
        <f t="shared" si="30"/>
        <v>#DIV/0!</v>
      </c>
      <c r="EM26" s="185"/>
      <c r="EN26" s="191"/>
      <c r="EO26" s="162">
        <f t="shared" si="31"/>
        <v>0</v>
      </c>
      <c r="EP26" s="469" t="e">
        <f t="shared" si="32"/>
        <v>#DIV/0!</v>
      </c>
      <c r="EQ26" s="233"/>
      <c r="ER26" s="185"/>
      <c r="ES26" s="457"/>
      <c r="ET26" s="457"/>
      <c r="EU26" s="457"/>
      <c r="EV26" s="457"/>
      <c r="EW26" s="458"/>
      <c r="EX26" s="191">
        <v>31800</v>
      </c>
      <c r="EY26" s="191">
        <v>38109</v>
      </c>
      <c r="EZ26" s="162">
        <f t="shared" si="33"/>
        <v>6309</v>
      </c>
      <c r="FA26" s="470" t="e">
        <f t="shared" si="72"/>
        <v>#DIV/0!</v>
      </c>
      <c r="FB26" s="469">
        <f t="shared" si="62"/>
        <v>119.83962264150942</v>
      </c>
      <c r="FC26" s="461"/>
      <c r="FD26" s="462"/>
      <c r="FE26" s="463"/>
      <c r="FF26" s="185" t="s">
        <v>22</v>
      </c>
      <c r="FG26" s="431" t="s">
        <v>48</v>
      </c>
      <c r="FH26" s="240"/>
      <c r="FI26" s="159"/>
      <c r="FJ26" s="162">
        <f t="shared" si="34"/>
        <v>0</v>
      </c>
      <c r="FK26" s="469" t="e">
        <f t="shared" si="35"/>
        <v>#DIV/0!</v>
      </c>
      <c r="FL26" s="245" t="s">
        <v>48</v>
      </c>
      <c r="FM26" s="185">
        <v>63500</v>
      </c>
      <c r="FN26" s="185">
        <v>37392</v>
      </c>
      <c r="FO26" s="162">
        <f t="shared" si="63"/>
        <v>-26108</v>
      </c>
      <c r="FP26" s="469">
        <f t="shared" si="64"/>
        <v>58.885039370078744</v>
      </c>
      <c r="FQ26" s="471"/>
      <c r="FR26" s="164"/>
      <c r="FS26" s="162"/>
      <c r="FT26" s="469"/>
      <c r="FU26" s="240"/>
      <c r="FV26" s="191"/>
      <c r="FW26" s="162">
        <f t="shared" si="36"/>
        <v>0</v>
      </c>
      <c r="FX26" s="469" t="e">
        <f t="shared" si="37"/>
        <v>#DIV/0!</v>
      </c>
      <c r="FY26" s="317"/>
      <c r="FZ26" s="185"/>
      <c r="GA26" s="154">
        <f t="shared" si="38"/>
        <v>0</v>
      </c>
      <c r="GB26" s="468" t="e">
        <f t="shared" si="65"/>
        <v>#DIV/0!</v>
      </c>
      <c r="GC26" s="317"/>
      <c r="GD26" s="185"/>
      <c r="GE26" s="162">
        <f t="shared" si="39"/>
        <v>0</v>
      </c>
      <c r="GF26" s="469" t="e">
        <f t="shared" si="40"/>
        <v>#DIV/0!</v>
      </c>
      <c r="GG26" s="413" t="s">
        <v>48</v>
      </c>
      <c r="GH26" s="616">
        <f t="shared" si="41"/>
        <v>95300</v>
      </c>
      <c r="GI26" s="617">
        <f>EJ26+EN26+EY26+FI26+FN26+FV26+FZ26+GD26+FR26</f>
        <v>75501</v>
      </c>
      <c r="GJ26" s="618">
        <f t="shared" si="43"/>
        <v>-19799</v>
      </c>
      <c r="GK26" s="619">
        <f t="shared" si="66"/>
        <v>79.22455403987408</v>
      </c>
      <c r="GL26" s="84"/>
      <c r="GM26" s="27"/>
      <c r="GN26" s="27"/>
      <c r="GO26" s="25"/>
      <c r="GP26" s="66"/>
      <c r="GQ26" s="9"/>
      <c r="GR26" s="9"/>
      <c r="GS26" s="9"/>
      <c r="GT26" s="9"/>
      <c r="GU26" s="68"/>
      <c r="GV26" s="68"/>
      <c r="GW26" s="6"/>
      <c r="GX26" s="9"/>
      <c r="GY26" s="68"/>
      <c r="GZ26" s="9"/>
      <c r="HA26" s="6"/>
      <c r="HB26" s="9"/>
      <c r="HC26" s="9"/>
      <c r="HD26" s="9"/>
      <c r="HE26" s="9"/>
      <c r="HF26" s="9"/>
      <c r="HG26" s="17"/>
      <c r="HH26" s="17"/>
      <c r="HI26" s="17"/>
      <c r="HJ26" s="18"/>
      <c r="HK26" s="1"/>
      <c r="HL26" s="3"/>
      <c r="HM26" s="1"/>
      <c r="HN26" s="6"/>
      <c r="HO26" s="9"/>
      <c r="HP26" s="9"/>
      <c r="HQ26" s="9"/>
      <c r="HR26" s="6"/>
      <c r="HS26" s="9"/>
    </row>
    <row r="27" spans="1:227" s="21" customFormat="1" ht="18.75" thickBot="1">
      <c r="A27" s="324" t="s">
        <v>54</v>
      </c>
      <c r="B27" s="325"/>
      <c r="C27" s="326"/>
      <c r="D27" s="327"/>
      <c r="E27" s="328"/>
      <c r="F27" s="313"/>
      <c r="G27" s="182"/>
      <c r="H27" s="326">
        <f t="shared" si="0"/>
        <v>0</v>
      </c>
      <c r="I27" s="254"/>
      <c r="J27" s="317">
        <v>3000</v>
      </c>
      <c r="K27" s="222">
        <v>22364</v>
      </c>
      <c r="L27" s="182">
        <f t="shared" si="1"/>
        <v>19364</v>
      </c>
      <c r="M27" s="329">
        <f t="shared" si="44"/>
        <v>745.4666666666667</v>
      </c>
      <c r="N27" s="181"/>
      <c r="O27" s="182">
        <v>1298</v>
      </c>
      <c r="P27" s="182">
        <f t="shared" si="2"/>
        <v>1298</v>
      </c>
      <c r="Q27" s="329" t="e">
        <f t="shared" si="45"/>
        <v>#DIV/0!</v>
      </c>
      <c r="R27" s="324" t="s">
        <v>54</v>
      </c>
      <c r="S27" s="366"/>
      <c r="T27" s="367"/>
      <c r="U27" s="367">
        <f t="shared" si="46"/>
        <v>0</v>
      </c>
      <c r="V27" s="329" t="e">
        <f t="shared" si="47"/>
        <v>#DIV/0!</v>
      </c>
      <c r="W27" s="252"/>
      <c r="X27" s="222"/>
      <c r="Y27" s="222"/>
      <c r="Z27" s="368"/>
      <c r="AA27" s="222"/>
      <c r="AB27" s="222"/>
      <c r="AC27" s="222"/>
      <c r="AD27" s="369"/>
      <c r="AE27" s="370"/>
      <c r="AF27" s="326"/>
      <c r="AG27" s="197"/>
      <c r="AH27" s="371" t="e">
        <f t="shared" si="48"/>
        <v>#DIV/0!</v>
      </c>
      <c r="AI27" s="593">
        <f t="shared" si="49"/>
        <v>63200</v>
      </c>
      <c r="AJ27" s="166">
        <f t="shared" si="50"/>
        <v>72382</v>
      </c>
      <c r="AK27" s="167">
        <f t="shared" si="3"/>
        <v>9182</v>
      </c>
      <c r="AL27" s="168">
        <f t="shared" si="51"/>
        <v>114.52848101265823</v>
      </c>
      <c r="AM27" s="165">
        <v>13000</v>
      </c>
      <c r="AN27" s="166">
        <v>24520</v>
      </c>
      <c r="AO27" s="167">
        <f t="shared" si="52"/>
        <v>11520</v>
      </c>
      <c r="AP27" s="168">
        <f t="shared" si="53"/>
        <v>188.6153846153846</v>
      </c>
      <c r="AQ27" s="169">
        <v>50200</v>
      </c>
      <c r="AR27" s="170">
        <v>47862</v>
      </c>
      <c r="AS27" s="155">
        <f t="shared" si="4"/>
        <v>-2338</v>
      </c>
      <c r="AT27" s="171">
        <f t="shared" si="5"/>
        <v>95.34262948207171</v>
      </c>
      <c r="AU27" s="325"/>
      <c r="AV27" s="222"/>
      <c r="AW27" s="155">
        <f>AV27-AU27</f>
        <v>0</v>
      </c>
      <c r="AX27" s="221" t="e">
        <f>AV27/AU27*100</f>
        <v>#DIV/0!</v>
      </c>
      <c r="AY27" s="414" t="s">
        <v>54</v>
      </c>
      <c r="AZ27" s="339"/>
      <c r="BA27" s="192"/>
      <c r="BB27" s="192">
        <f t="shared" si="6"/>
        <v>0</v>
      </c>
      <c r="BC27" s="433" t="e">
        <f t="shared" si="7"/>
        <v>#DIV/0!</v>
      </c>
      <c r="BD27" s="184">
        <v>23600</v>
      </c>
      <c r="BE27" s="155">
        <v>33681</v>
      </c>
      <c r="BF27" s="194">
        <f t="shared" si="8"/>
        <v>10081</v>
      </c>
      <c r="BG27" s="195">
        <f t="shared" si="9"/>
        <v>142.71610169491527</v>
      </c>
      <c r="BH27" s="185">
        <v>58320</v>
      </c>
      <c r="BI27" s="185">
        <v>85820</v>
      </c>
      <c r="BJ27" s="196">
        <f t="shared" si="10"/>
        <v>27500</v>
      </c>
      <c r="BK27" s="193">
        <f t="shared" si="11"/>
        <v>147.15363511659808</v>
      </c>
      <c r="BL27" s="325"/>
      <c r="BM27" s="222"/>
      <c r="BN27" s="326">
        <f t="shared" si="12"/>
        <v>0</v>
      </c>
      <c r="BO27" s="433" t="e">
        <f t="shared" si="54"/>
        <v>#DIV/0!</v>
      </c>
      <c r="BP27" s="249" t="s">
        <v>54</v>
      </c>
      <c r="BQ27" s="545">
        <v>100</v>
      </c>
      <c r="BR27" s="167"/>
      <c r="BS27" s="167">
        <f t="shared" si="73"/>
        <v>-100</v>
      </c>
      <c r="BT27" s="195">
        <f t="shared" si="74"/>
        <v>0</v>
      </c>
      <c r="BU27" s="250"/>
      <c r="BV27" s="191">
        <v>1033</v>
      </c>
      <c r="BW27" s="197">
        <f t="shared" si="57"/>
        <v>1033</v>
      </c>
      <c r="BX27" s="193" t="e">
        <f t="shared" si="58"/>
        <v>#DIV/0!</v>
      </c>
      <c r="BY27" s="191">
        <v>1500</v>
      </c>
      <c r="BZ27" s="191">
        <v>2648</v>
      </c>
      <c r="CA27" s="197">
        <f t="shared" si="59"/>
        <v>1148</v>
      </c>
      <c r="CB27" s="251">
        <f t="shared" si="60"/>
        <v>176.53333333333333</v>
      </c>
      <c r="CC27" s="191"/>
      <c r="CD27" s="191">
        <v>77</v>
      </c>
      <c r="CE27" s="197">
        <f t="shared" si="75"/>
        <v>77</v>
      </c>
      <c r="CF27" s="193" t="e">
        <f t="shared" si="76"/>
        <v>#DIV/0!</v>
      </c>
      <c r="CG27" s="252"/>
      <c r="CH27" s="222"/>
      <c r="CI27" s="222">
        <f t="shared" si="77"/>
        <v>0</v>
      </c>
      <c r="CJ27" s="253" t="e">
        <f t="shared" si="78"/>
        <v>#DIV/0!</v>
      </c>
      <c r="CK27" s="222"/>
      <c r="CL27" s="222"/>
      <c r="CM27" s="222">
        <f t="shared" si="79"/>
        <v>0</v>
      </c>
      <c r="CN27" s="254" t="e">
        <f t="shared" si="18"/>
        <v>#DIV/0!</v>
      </c>
      <c r="CO27" s="255"/>
      <c r="CP27" s="255"/>
      <c r="CQ27" s="255"/>
      <c r="CR27" s="256"/>
      <c r="CS27" s="257"/>
      <c r="CT27" s="257">
        <f>CS27-CR27</f>
        <v>0</v>
      </c>
      <c r="CU27" s="258" t="e">
        <f t="shared" si="20"/>
        <v>#DIV/0!</v>
      </c>
      <c r="CV27" s="296">
        <f t="shared" si="21"/>
        <v>149720</v>
      </c>
      <c r="CW27" s="535">
        <f t="shared" si="22"/>
        <v>219303</v>
      </c>
      <c r="CX27" s="297">
        <f t="shared" si="23"/>
        <v>69583</v>
      </c>
      <c r="CY27" s="298">
        <f t="shared" si="61"/>
        <v>146.4754207854662</v>
      </c>
      <c r="CZ27" s="252" t="s">
        <v>23</v>
      </c>
      <c r="DA27" s="325"/>
      <c r="DB27" s="326"/>
      <c r="DC27" s="326"/>
      <c r="DD27" s="433"/>
      <c r="DE27" s="558"/>
      <c r="DF27" s="132"/>
      <c r="DG27" s="133"/>
      <c r="DH27" s="564"/>
      <c r="DI27" s="574"/>
      <c r="DJ27" s="575"/>
      <c r="DK27" s="559"/>
      <c r="DL27" s="567"/>
      <c r="DM27" s="326"/>
      <c r="DN27" s="222"/>
      <c r="DO27" s="433"/>
      <c r="DP27" s="432"/>
      <c r="DQ27" s="326"/>
      <c r="DR27" s="315"/>
      <c r="DS27" s="183"/>
      <c r="DT27" s="252"/>
      <c r="DU27" s="222"/>
      <c r="DV27" s="222"/>
      <c r="DW27" s="254"/>
      <c r="DX27" s="423">
        <v>429300</v>
      </c>
      <c r="DY27" s="423">
        <v>429300</v>
      </c>
      <c r="DZ27" s="315">
        <f t="shared" si="70"/>
        <v>0</v>
      </c>
      <c r="EA27" s="183">
        <f t="shared" si="71"/>
        <v>100</v>
      </c>
      <c r="EB27" s="252" t="s">
        <v>23</v>
      </c>
      <c r="EC27" s="424">
        <f t="shared" si="67"/>
        <v>579020</v>
      </c>
      <c r="ED27" s="434">
        <f t="shared" si="68"/>
        <v>648603</v>
      </c>
      <c r="EE27" s="435">
        <f t="shared" si="27"/>
        <v>69583</v>
      </c>
      <c r="EF27" s="436">
        <f t="shared" si="28"/>
        <v>112.017374183966</v>
      </c>
      <c r="EG27" s="98"/>
      <c r="EH27" s="324" t="s">
        <v>54</v>
      </c>
      <c r="EI27" s="325"/>
      <c r="EJ27" s="191"/>
      <c r="EK27" s="326">
        <f t="shared" si="29"/>
        <v>0</v>
      </c>
      <c r="EL27" s="433" t="e">
        <f t="shared" si="30"/>
        <v>#DIV/0!</v>
      </c>
      <c r="EM27" s="185"/>
      <c r="EN27" s="191"/>
      <c r="EO27" s="474">
        <f t="shared" si="31"/>
        <v>0</v>
      </c>
      <c r="EP27" s="475" t="e">
        <f t="shared" si="32"/>
        <v>#DIV/0!</v>
      </c>
      <c r="EQ27" s="252"/>
      <c r="ER27" s="222"/>
      <c r="ES27" s="476"/>
      <c r="ET27" s="476"/>
      <c r="EU27" s="476"/>
      <c r="EV27" s="476"/>
      <c r="EW27" s="477"/>
      <c r="EX27" s="191"/>
      <c r="EY27" s="191">
        <v>156</v>
      </c>
      <c r="EZ27" s="474">
        <f t="shared" si="33"/>
        <v>156</v>
      </c>
      <c r="FA27" s="478" t="e">
        <f t="shared" si="72"/>
        <v>#DIV/0!</v>
      </c>
      <c r="FB27" s="475" t="e">
        <f t="shared" si="62"/>
        <v>#DIV/0!</v>
      </c>
      <c r="FC27" s="479"/>
      <c r="FD27" s="480"/>
      <c r="FE27" s="481"/>
      <c r="FF27" s="222" t="s">
        <v>23</v>
      </c>
      <c r="FG27" s="482" t="s">
        <v>54</v>
      </c>
      <c r="FH27" s="250"/>
      <c r="FI27" s="167"/>
      <c r="FJ27" s="483">
        <f t="shared" si="34"/>
        <v>0</v>
      </c>
      <c r="FK27" s="484" t="e">
        <f t="shared" si="35"/>
        <v>#DIV/0!</v>
      </c>
      <c r="FL27" s="485" t="s">
        <v>54</v>
      </c>
      <c r="FM27" s="589">
        <v>90278</v>
      </c>
      <c r="FN27" s="590">
        <v>33432</v>
      </c>
      <c r="FO27" s="505">
        <f>FN27-FM27</f>
        <v>-56846</v>
      </c>
      <c r="FP27" s="484">
        <f>FN27/FM27*100</f>
        <v>37.03227807439243</v>
      </c>
      <c r="FQ27" s="486"/>
      <c r="FR27" s="582"/>
      <c r="FS27" s="487"/>
      <c r="FT27" s="488"/>
      <c r="FU27" s="250"/>
      <c r="FV27" s="197"/>
      <c r="FW27" s="483">
        <f t="shared" si="36"/>
        <v>0</v>
      </c>
      <c r="FX27" s="484" t="e">
        <f t="shared" si="37"/>
        <v>#DIV/0!</v>
      </c>
      <c r="FY27" s="325"/>
      <c r="FZ27" s="222"/>
      <c r="GA27" s="489">
        <f t="shared" si="38"/>
        <v>0</v>
      </c>
      <c r="GB27" s="490" t="e">
        <f t="shared" si="65"/>
        <v>#DIV/0!</v>
      </c>
      <c r="GC27" s="325"/>
      <c r="GD27" s="222"/>
      <c r="GE27" s="474">
        <f t="shared" si="39"/>
        <v>0</v>
      </c>
      <c r="GF27" s="475" t="e">
        <f t="shared" si="40"/>
        <v>#DIV/0!</v>
      </c>
      <c r="GG27" s="414" t="s">
        <v>54</v>
      </c>
      <c r="GH27" s="623">
        <f t="shared" si="41"/>
        <v>90278</v>
      </c>
      <c r="GI27" s="624">
        <f>EJ27+EN27+EY27+FI27+FN27+FV27+FZ27+GD27</f>
        <v>33588</v>
      </c>
      <c r="GJ27" s="625">
        <f>GI27-GH27</f>
        <v>-56690</v>
      </c>
      <c r="GK27" s="626">
        <f t="shared" si="66"/>
        <v>37.20507764903963</v>
      </c>
      <c r="GL27" s="84"/>
      <c r="GM27" s="27"/>
      <c r="GN27" s="27"/>
      <c r="GO27" s="25"/>
      <c r="GP27" s="66"/>
      <c r="GQ27" s="9"/>
      <c r="GR27" s="9"/>
      <c r="GS27" s="9"/>
      <c r="GT27" s="9"/>
      <c r="GU27" s="68"/>
      <c r="GV27" s="68"/>
      <c r="GW27" s="6"/>
      <c r="GX27" s="9"/>
      <c r="GY27" s="68"/>
      <c r="GZ27" s="9"/>
      <c r="HA27" s="6"/>
      <c r="HB27" s="9"/>
      <c r="HC27" s="9"/>
      <c r="HD27" s="9"/>
      <c r="HE27" s="9"/>
      <c r="HF27" s="9"/>
      <c r="HG27" s="17"/>
      <c r="HH27" s="17"/>
      <c r="HI27" s="17"/>
      <c r="HJ27" s="18"/>
      <c r="HK27" s="1"/>
      <c r="HL27" s="3"/>
      <c r="HM27" s="1"/>
      <c r="HN27" s="6"/>
      <c r="HO27" s="9"/>
      <c r="HP27" s="9"/>
      <c r="HQ27" s="9"/>
      <c r="HR27" s="6"/>
      <c r="HS27" s="9"/>
    </row>
    <row r="28" spans="1:227" s="39" customFormat="1" ht="30.75" customHeight="1" thickBot="1">
      <c r="A28" s="330" t="s">
        <v>65</v>
      </c>
      <c r="B28" s="331"/>
      <c r="C28" s="217"/>
      <c r="D28" s="227"/>
      <c r="E28" s="332"/>
      <c r="F28" s="333">
        <f>SUM(F9:F27)</f>
        <v>30200</v>
      </c>
      <c r="G28" s="334">
        <f>SUM(G9:G27)</f>
        <v>30821</v>
      </c>
      <c r="H28" s="217">
        <f t="shared" si="0"/>
        <v>621</v>
      </c>
      <c r="I28" s="215">
        <f>G28*100/F28</f>
        <v>102.05629139072848</v>
      </c>
      <c r="J28" s="226">
        <f>SUM(J9:J27)</f>
        <v>359590</v>
      </c>
      <c r="K28" s="335">
        <f>SUM(K9:K27)</f>
        <v>472986</v>
      </c>
      <c r="L28" s="217">
        <f t="shared" si="1"/>
        <v>113396</v>
      </c>
      <c r="M28" s="215">
        <f>K28*100/J28</f>
        <v>131.53480352623822</v>
      </c>
      <c r="N28" s="333">
        <f>SUM(N9:N27)</f>
        <v>29440</v>
      </c>
      <c r="O28" s="217">
        <f>SUM(O9:O27)</f>
        <v>61355</v>
      </c>
      <c r="P28" s="217">
        <f>O28-N28</f>
        <v>31915</v>
      </c>
      <c r="Q28" s="215">
        <f>O28/N28*100</f>
        <v>208.40692934782606</v>
      </c>
      <c r="R28" s="330" t="s">
        <v>65</v>
      </c>
      <c r="S28" s="372"/>
      <c r="T28" s="373">
        <f>SUM(T9:T27)</f>
        <v>0</v>
      </c>
      <c r="U28" s="374">
        <f t="shared" si="46"/>
        <v>0</v>
      </c>
      <c r="V28" s="375" t="e">
        <f t="shared" si="47"/>
        <v>#DIV/0!</v>
      </c>
      <c r="W28" s="198">
        <f>SUM(W9:W27)</f>
        <v>0</v>
      </c>
      <c r="X28" s="201">
        <f>SUM(X9:X27)</f>
        <v>0</v>
      </c>
      <c r="Y28" s="217">
        <f>X28-W28</f>
        <v>0</v>
      </c>
      <c r="Z28" s="376" t="e">
        <f>X28/W28*100</f>
        <v>#DIV/0!</v>
      </c>
      <c r="AA28" s="217"/>
      <c r="AB28" s="201">
        <f>SUM(AB9:AB27)</f>
        <v>0</v>
      </c>
      <c r="AC28" s="335">
        <f>AB28-AA28</f>
        <v>0</v>
      </c>
      <c r="AD28" s="218"/>
      <c r="AE28" s="200"/>
      <c r="AF28" s="216">
        <f>SUM(AF9:AF27)</f>
        <v>0</v>
      </c>
      <c r="AG28" s="377">
        <f>AF28-AE28</f>
        <v>0</v>
      </c>
      <c r="AH28" s="378" t="e">
        <f t="shared" si="48"/>
        <v>#DIV/0!</v>
      </c>
      <c r="AI28" s="591">
        <f>SUM(AI9:AI27)</f>
        <v>2279929</v>
      </c>
      <c r="AJ28" s="380">
        <f>SUM(AJ9:AJ27)</f>
        <v>3833957</v>
      </c>
      <c r="AK28" s="498">
        <f t="shared" si="3"/>
        <v>1554028</v>
      </c>
      <c r="AL28" s="592">
        <f t="shared" si="51"/>
        <v>168.16124537211465</v>
      </c>
      <c r="AM28" s="379">
        <f>SUM(AM9:AM27)</f>
        <v>181628</v>
      </c>
      <c r="AN28" s="380">
        <f>SUM(AN9:AN27)</f>
        <v>957336</v>
      </c>
      <c r="AO28" s="380">
        <f>SUM(AO9:AO27)</f>
        <v>775708</v>
      </c>
      <c r="AP28" s="381">
        <f t="shared" si="53"/>
        <v>527.0861320941705</v>
      </c>
      <c r="AQ28" s="172">
        <f>SUM(AQ9:AQ27)</f>
        <v>2098301</v>
      </c>
      <c r="AR28" s="173">
        <f>SUM(AR9:AR27)</f>
        <v>2876621</v>
      </c>
      <c r="AS28" s="174">
        <f>AR28-AQ28</f>
        <v>778320</v>
      </c>
      <c r="AT28" s="175">
        <f>AR28/AQ28*100</f>
        <v>137.09286703861838</v>
      </c>
      <c r="AU28" s="585">
        <f>SUM(AU9:AU27)</f>
        <v>6250</v>
      </c>
      <c r="AV28" s="223">
        <f>SUM(AV9:AV27)</f>
        <v>6250</v>
      </c>
      <c r="AW28" s="406">
        <f>AV28-AU28</f>
        <v>0</v>
      </c>
      <c r="AX28" s="407">
        <f>AV28/AU28*100</f>
        <v>100</v>
      </c>
      <c r="AY28" s="415" t="s">
        <v>65</v>
      </c>
      <c r="AZ28" s="536">
        <f>SUM(AZ9:AZ27)</f>
        <v>0</v>
      </c>
      <c r="BA28" s="537">
        <f>SUM(BA9:BA27)</f>
        <v>-2025</v>
      </c>
      <c r="BB28" s="538">
        <f t="shared" si="6"/>
        <v>-2025</v>
      </c>
      <c r="BC28" s="539" t="e">
        <f>BA28/AZ28*100</f>
        <v>#DIV/0!</v>
      </c>
      <c r="BD28" s="200">
        <f>SUM(BD9:BD27)</f>
        <v>1006930</v>
      </c>
      <c r="BE28" s="201">
        <f>SUM(BE9:BE27)</f>
        <v>1360376</v>
      </c>
      <c r="BF28" s="202">
        <f>BE28-BD28</f>
        <v>353446</v>
      </c>
      <c r="BG28" s="203">
        <f>BE28/BD28*100</f>
        <v>135.10134766071127</v>
      </c>
      <c r="BH28" s="204">
        <f>SUM(BH9:BH27)</f>
        <v>844390</v>
      </c>
      <c r="BI28" s="205">
        <f>SUM(BI9:BI27)</f>
        <v>1812481</v>
      </c>
      <c r="BJ28" s="206">
        <f>BI28-BH28</f>
        <v>968091</v>
      </c>
      <c r="BK28" s="207">
        <f t="shared" si="11"/>
        <v>214.64974715475077</v>
      </c>
      <c r="BL28" s="200">
        <f>SUM(BL9:BL27)</f>
        <v>40</v>
      </c>
      <c r="BM28" s="217">
        <f>SUM(BM9:BM27)</f>
        <v>0</v>
      </c>
      <c r="BN28" s="217">
        <f>BM28-BL28</f>
        <v>-40</v>
      </c>
      <c r="BO28" s="215">
        <f>BM28/BL28*100</f>
        <v>0</v>
      </c>
      <c r="BP28" s="259" t="s">
        <v>65</v>
      </c>
      <c r="BQ28" s="260">
        <f>SUM(BQ9:BQ27)</f>
        <v>700</v>
      </c>
      <c r="BR28" s="260">
        <f>SUM(BR9:BR27)</f>
        <v>2316</v>
      </c>
      <c r="BS28" s="261">
        <f t="shared" si="73"/>
        <v>1616</v>
      </c>
      <c r="BT28" s="262">
        <f t="shared" si="74"/>
        <v>330.8571428571429</v>
      </c>
      <c r="BU28" s="263">
        <f>SUM(BU9:BU27)</f>
        <v>16930</v>
      </c>
      <c r="BV28" s="264">
        <f>SUM(BV9:BV27)</f>
        <v>22168</v>
      </c>
      <c r="BW28" s="265">
        <f>BV28-BU28</f>
        <v>5238</v>
      </c>
      <c r="BX28" s="266">
        <f>BV28/BU28*100</f>
        <v>130.939161252215</v>
      </c>
      <c r="BY28" s="267">
        <f>SUM(BY9:BY27)</f>
        <v>37060</v>
      </c>
      <c r="BZ28" s="264">
        <f>SUM(BZ9:BZ27)</f>
        <v>49653</v>
      </c>
      <c r="CA28" s="264">
        <f>BZ28-BY28</f>
        <v>12593</v>
      </c>
      <c r="CB28" s="268">
        <f>BZ28/BY28*100</f>
        <v>133.98003237992444</v>
      </c>
      <c r="CC28" s="263">
        <f>SUM(CC9:CC27)</f>
        <v>13840</v>
      </c>
      <c r="CD28" s="264">
        <f>SUM(CD9:CD27)</f>
        <v>5707</v>
      </c>
      <c r="CE28" s="264">
        <f t="shared" si="75"/>
        <v>-8133</v>
      </c>
      <c r="CF28" s="266">
        <f t="shared" si="76"/>
        <v>41.23554913294798</v>
      </c>
      <c r="CG28" s="263">
        <f>SUM(CG9:CG27)</f>
        <v>0</v>
      </c>
      <c r="CH28" s="264">
        <f>SUM(CH9:CH27)</f>
        <v>0</v>
      </c>
      <c r="CI28" s="264">
        <f t="shared" si="77"/>
        <v>0</v>
      </c>
      <c r="CJ28" s="269" t="e">
        <f t="shared" si="78"/>
        <v>#DIV/0!</v>
      </c>
      <c r="CK28" s="264">
        <f>SUM(CK9:CK27)</f>
        <v>0</v>
      </c>
      <c r="CL28" s="264">
        <f>SUM(CL9:CL27)</f>
        <v>0</v>
      </c>
      <c r="CM28" s="264">
        <f t="shared" si="79"/>
        <v>0</v>
      </c>
      <c r="CN28" s="266" t="e">
        <f t="shared" si="18"/>
        <v>#DIV/0!</v>
      </c>
      <c r="CO28" s="270"/>
      <c r="CP28" s="270"/>
      <c r="CQ28" s="270"/>
      <c r="CR28" s="271">
        <f>SUM(CR9:CR27)</f>
        <v>0</v>
      </c>
      <c r="CS28" s="272">
        <f>SUM(CS9:CS27)</f>
        <v>922</v>
      </c>
      <c r="CT28" s="272">
        <f>CS28-CR28</f>
        <v>922</v>
      </c>
      <c r="CU28" s="262" t="e">
        <f t="shared" si="20"/>
        <v>#DIV/0!</v>
      </c>
      <c r="CV28" s="299">
        <f>SUM(CV9:CV27)</f>
        <v>4625299</v>
      </c>
      <c r="CW28" s="299">
        <f>SUM(CW9:CW27)</f>
        <v>7656967</v>
      </c>
      <c r="CX28" s="299">
        <f t="shared" si="23"/>
        <v>3031668</v>
      </c>
      <c r="CY28" s="300">
        <f t="shared" si="61"/>
        <v>165.54534096066007</v>
      </c>
      <c r="CZ28" s="449" t="s">
        <v>8</v>
      </c>
      <c r="DA28" s="333"/>
      <c r="DB28" s="217"/>
      <c r="DC28" s="335"/>
      <c r="DD28" s="215"/>
      <c r="DE28" s="560"/>
      <c r="DF28" s="134"/>
      <c r="DG28" s="135"/>
      <c r="DH28" s="565"/>
      <c r="DI28" s="576"/>
      <c r="DJ28" s="586"/>
      <c r="DK28" s="577">
        <f>DJ28-DI28</f>
        <v>0</v>
      </c>
      <c r="DL28" s="198"/>
      <c r="DM28" s="217"/>
      <c r="DN28" s="335"/>
      <c r="DO28" s="215"/>
      <c r="DP28" s="333"/>
      <c r="DQ28" s="217"/>
      <c r="DR28" s="225"/>
      <c r="DS28" s="437"/>
      <c r="DT28" s="198"/>
      <c r="DU28" s="217"/>
      <c r="DV28" s="335"/>
      <c r="DW28" s="218"/>
      <c r="DX28" s="333">
        <f>SUM(DX9:DX27)</f>
        <v>4787000</v>
      </c>
      <c r="DY28" s="217">
        <f>SUM(DY9:DY27)</f>
        <v>4787000</v>
      </c>
      <c r="DZ28" s="225">
        <f t="shared" si="70"/>
        <v>0</v>
      </c>
      <c r="EA28" s="437">
        <f t="shared" si="71"/>
        <v>100</v>
      </c>
      <c r="EB28" s="449" t="s">
        <v>8</v>
      </c>
      <c r="EC28" s="438">
        <f t="shared" si="67"/>
        <v>9412299</v>
      </c>
      <c r="ED28" s="396">
        <f>SUM(ED9:ED27)</f>
        <v>12443967</v>
      </c>
      <c r="EE28" s="439">
        <f>ED28-EC28</f>
        <v>3031668</v>
      </c>
      <c r="EF28" s="440">
        <f>ED28/EC28*100</f>
        <v>132.20964399877224</v>
      </c>
      <c r="EG28" s="99"/>
      <c r="EH28" s="330" t="s">
        <v>65</v>
      </c>
      <c r="EI28" s="333">
        <f>SUM(EI9:EI27)</f>
        <v>0</v>
      </c>
      <c r="EJ28" s="217">
        <f>SUM(EJ9:EJ27)</f>
        <v>0</v>
      </c>
      <c r="EK28" s="217">
        <f>EJ28-EI28</f>
        <v>0</v>
      </c>
      <c r="EL28" s="215" t="e">
        <f t="shared" si="30"/>
        <v>#DIV/0!</v>
      </c>
      <c r="EM28" s="491">
        <f>SUM(EM9:EM27)</f>
        <v>0</v>
      </c>
      <c r="EN28" s="201">
        <f>SUM(EN9:EN27)</f>
        <v>0</v>
      </c>
      <c r="EO28" s="492">
        <f>EN28-EM28</f>
        <v>0</v>
      </c>
      <c r="EP28" s="493" t="e">
        <f>EN28/EM28*100</f>
        <v>#DIV/0!</v>
      </c>
      <c r="EQ28" s="449"/>
      <c r="ER28" s="202"/>
      <c r="ES28" s="173"/>
      <c r="ET28" s="201"/>
      <c r="EU28" s="201"/>
      <c r="EV28" s="201"/>
      <c r="EW28" s="494"/>
      <c r="EX28" s="491">
        <f>SUM(EX9:EX27)</f>
        <v>35490</v>
      </c>
      <c r="EY28" s="201">
        <f>SUM(EY9:EY27)</f>
        <v>40022</v>
      </c>
      <c r="EZ28" s="201">
        <f>EY28-EX28</f>
        <v>4532</v>
      </c>
      <c r="FA28" s="495" t="e">
        <f t="shared" si="72"/>
        <v>#DIV/0!</v>
      </c>
      <c r="FB28" s="493">
        <f t="shared" si="62"/>
        <v>112.76979430825584</v>
      </c>
      <c r="FC28" s="403"/>
      <c r="FD28" s="202"/>
      <c r="FE28" s="495"/>
      <c r="FF28" s="202" t="s">
        <v>8</v>
      </c>
      <c r="FG28" s="496" t="s">
        <v>65</v>
      </c>
      <c r="FH28" s="497">
        <f>SUM(FH9:FH27)</f>
        <v>0</v>
      </c>
      <c r="FI28" s="498">
        <f>SUM(FI9:FI27)</f>
        <v>1324</v>
      </c>
      <c r="FJ28" s="498">
        <f>FI28-FH28</f>
        <v>1324</v>
      </c>
      <c r="FK28" s="499" t="e">
        <f>FI28/FH28*100</f>
        <v>#DIV/0!</v>
      </c>
      <c r="FL28" s="500" t="s">
        <v>65</v>
      </c>
      <c r="FM28" s="501">
        <f>SUM(FM9:FM27)</f>
        <v>729778</v>
      </c>
      <c r="FN28" s="498">
        <f>SUM(FN9:FN27)</f>
        <v>376163</v>
      </c>
      <c r="FO28" s="502">
        <f>FN28-FM28</f>
        <v>-353615</v>
      </c>
      <c r="FP28" s="503">
        <f>FN28/FM28*100</f>
        <v>51.544853366366205</v>
      </c>
      <c r="FQ28" s="504"/>
      <c r="FR28" s="583">
        <f>SUM(FR9:FR27)</f>
        <v>35000</v>
      </c>
      <c r="FS28" s="505">
        <f>FR28-FQ28</f>
        <v>35000</v>
      </c>
      <c r="FT28" s="506"/>
      <c r="FU28" s="200">
        <f>SUM(FU9:FU27)</f>
        <v>968507</v>
      </c>
      <c r="FV28" s="201">
        <f>SUM(FV9:FV27)</f>
        <v>0</v>
      </c>
      <c r="FW28" s="335">
        <f>FV28-FU28</f>
        <v>-968507</v>
      </c>
      <c r="FX28" s="215">
        <f>FV28/FU28*100</f>
        <v>0</v>
      </c>
      <c r="FY28" s="226">
        <f>SUM(FY9:FY27)</f>
        <v>0</v>
      </c>
      <c r="FZ28" s="201">
        <f>SUM(FZ9:FZ27)</f>
        <v>0</v>
      </c>
      <c r="GA28" s="335">
        <f>FZ28-FY28</f>
        <v>0</v>
      </c>
      <c r="GB28" s="507" t="e">
        <f t="shared" si="65"/>
        <v>#DIV/0!</v>
      </c>
      <c r="GC28" s="200">
        <f>SUM(GC9:GC27)</f>
        <v>0</v>
      </c>
      <c r="GD28" s="201">
        <f>SUM(GD9:GD27)</f>
        <v>0</v>
      </c>
      <c r="GE28" s="492">
        <f t="shared" si="39"/>
        <v>0</v>
      </c>
      <c r="GF28" s="493" t="e">
        <f t="shared" si="40"/>
        <v>#DIV/0!</v>
      </c>
      <c r="GG28" s="330" t="s">
        <v>65</v>
      </c>
      <c r="GH28" s="302">
        <f>SUM(GH9:GH27)</f>
        <v>1733775</v>
      </c>
      <c r="GI28" s="299">
        <f>SUM(GI9:GI27)</f>
        <v>452509</v>
      </c>
      <c r="GJ28" s="627">
        <f>GI28-GH28</f>
        <v>-1281266</v>
      </c>
      <c r="GK28" s="628">
        <f>GI28/GH28*100</f>
        <v>26.099638072991016</v>
      </c>
      <c r="GL28" s="65"/>
      <c r="GM28" s="41">
        <f>SUM(GM9:GM27)</f>
        <v>0</v>
      </c>
      <c r="GN28" s="42"/>
      <c r="GO28" s="38">
        <f>GN28-GM28</f>
        <v>0</v>
      </c>
      <c r="GP28" s="67"/>
      <c r="GQ28" s="69"/>
      <c r="GR28" s="69"/>
      <c r="GS28" s="69"/>
      <c r="GT28" s="69"/>
      <c r="GU28" s="70"/>
      <c r="GV28" s="70"/>
      <c r="GW28" s="71"/>
      <c r="GX28" s="69"/>
      <c r="GY28" s="70"/>
      <c r="GZ28" s="69"/>
      <c r="HA28" s="71"/>
      <c r="HB28" s="69"/>
      <c r="HC28" s="69"/>
      <c r="HD28" s="69"/>
      <c r="HE28" s="69"/>
      <c r="HF28" s="69"/>
      <c r="HG28" s="70"/>
      <c r="HH28" s="70"/>
      <c r="HI28" s="70"/>
      <c r="HJ28" s="69"/>
      <c r="HK28" s="71"/>
      <c r="HL28" s="72"/>
      <c r="HM28" s="72"/>
      <c r="HN28" s="71"/>
      <c r="HO28" s="69"/>
      <c r="HP28" s="72"/>
      <c r="HQ28" s="69"/>
      <c r="HR28" s="71"/>
      <c r="HS28" s="69"/>
    </row>
    <row r="29" spans="1:227" s="83" customFormat="1" ht="16.5" thickBot="1">
      <c r="A29" s="336" t="s">
        <v>87</v>
      </c>
      <c r="B29" s="213">
        <v>3496650</v>
      </c>
      <c r="C29" s="192">
        <v>3938421</v>
      </c>
      <c r="D29" s="337">
        <f>C29-B29</f>
        <v>441771</v>
      </c>
      <c r="E29" s="338">
        <f>C29*100/B29</f>
        <v>112.63412123032045</v>
      </c>
      <c r="F29" s="339"/>
      <c r="G29" s="192"/>
      <c r="H29" s="192"/>
      <c r="I29" s="340"/>
      <c r="J29" s="339"/>
      <c r="K29" s="192"/>
      <c r="L29" s="192"/>
      <c r="M29" s="340"/>
      <c r="N29" s="339"/>
      <c r="O29" s="192"/>
      <c r="P29" s="192"/>
      <c r="Q29" s="340"/>
      <c r="R29" s="382" t="s">
        <v>88</v>
      </c>
      <c r="S29" s="383"/>
      <c r="T29" s="384"/>
      <c r="U29" s="385">
        <f t="shared" si="46"/>
        <v>0</v>
      </c>
      <c r="V29" s="386" t="e">
        <f t="shared" si="47"/>
        <v>#DIV/0!</v>
      </c>
      <c r="W29" s="387"/>
      <c r="X29" s="192"/>
      <c r="Y29" s="192"/>
      <c r="Z29" s="388"/>
      <c r="AA29" s="192"/>
      <c r="AB29" s="192"/>
      <c r="AC29" s="192">
        <f>AB29-AA29</f>
        <v>0</v>
      </c>
      <c r="AD29" s="389" t="e">
        <f>AB29/AA29*100</f>
        <v>#DIV/0!</v>
      </c>
      <c r="AE29" s="390"/>
      <c r="AF29" s="391"/>
      <c r="AG29" s="199"/>
      <c r="AH29" s="392" t="e">
        <f t="shared" si="48"/>
        <v>#DIV/0!</v>
      </c>
      <c r="AI29" s="393"/>
      <c r="AJ29" s="342"/>
      <c r="AK29" s="201"/>
      <c r="AL29" s="180"/>
      <c r="AM29" s="393"/>
      <c r="AN29" s="174"/>
      <c r="AO29" s="174"/>
      <c r="AP29" s="394"/>
      <c r="AQ29" s="176"/>
      <c r="AR29" s="177"/>
      <c r="AS29" s="178"/>
      <c r="AT29" s="179"/>
      <c r="AU29" s="224"/>
      <c r="AV29" s="225"/>
      <c r="AW29" s="408"/>
      <c r="AX29" s="409"/>
      <c r="AY29" s="416" t="s">
        <v>87</v>
      </c>
      <c r="AZ29" s="224"/>
      <c r="BA29" s="225"/>
      <c r="BB29" s="542"/>
      <c r="BC29" s="543"/>
      <c r="BD29" s="210"/>
      <c r="BE29" s="211"/>
      <c r="BF29" s="211"/>
      <c r="BG29" s="212"/>
      <c r="BH29" s="213"/>
      <c r="BI29" s="192"/>
      <c r="BJ29" s="214"/>
      <c r="BK29" s="215"/>
      <c r="BL29" s="213"/>
      <c r="BM29" s="192"/>
      <c r="BN29" s="192"/>
      <c r="BO29" s="340"/>
      <c r="BP29" s="242" t="s">
        <v>87</v>
      </c>
      <c r="BQ29" s="159"/>
      <c r="BR29" s="243"/>
      <c r="BS29" s="159"/>
      <c r="BT29" s="190"/>
      <c r="BU29" s="233"/>
      <c r="BV29" s="185"/>
      <c r="BW29" s="185"/>
      <c r="BX29" s="235"/>
      <c r="BY29" s="240">
        <v>46800</v>
      </c>
      <c r="BZ29" s="191">
        <v>62111</v>
      </c>
      <c r="CA29" s="191">
        <f>BZ29-BY29</f>
        <v>15311</v>
      </c>
      <c r="CB29" s="189">
        <f>BZ29/BY29*100</f>
        <v>132.71581196581198</v>
      </c>
      <c r="CC29" s="273"/>
      <c r="CD29" s="191"/>
      <c r="CE29" s="191"/>
      <c r="CF29" s="235"/>
      <c r="CG29" s="273"/>
      <c r="CH29" s="191"/>
      <c r="CI29" s="191">
        <f t="shared" si="77"/>
        <v>0</v>
      </c>
      <c r="CJ29" s="234" t="e">
        <f t="shared" si="78"/>
        <v>#DIV/0!</v>
      </c>
      <c r="CK29" s="191"/>
      <c r="CL29" s="191"/>
      <c r="CM29" s="185">
        <f t="shared" si="79"/>
        <v>0</v>
      </c>
      <c r="CN29" s="235" t="e">
        <f t="shared" si="18"/>
        <v>#DIV/0!</v>
      </c>
      <c r="CO29" s="236"/>
      <c r="CP29" s="236"/>
      <c r="CQ29" s="236"/>
      <c r="CR29" s="274"/>
      <c r="CS29" s="159">
        <v>12449</v>
      </c>
      <c r="CT29" s="159">
        <f>CS29-CR29</f>
        <v>12449</v>
      </c>
      <c r="CU29" s="190"/>
      <c r="CV29" s="301">
        <f>F29+J29+N29+AI29+AZ29+BD29+BH29+BL29+BQ29+BY29+CC29+CR29+B29+AU29</f>
        <v>3543450</v>
      </c>
      <c r="CW29" s="301">
        <f>G29+K29+O29+AJ29+BA29+BE29+BI29+BM29+BR29+BZ29+CD29+CS29+C29+AV29</f>
        <v>4012981</v>
      </c>
      <c r="CX29" s="302">
        <f t="shared" si="23"/>
        <v>469531</v>
      </c>
      <c r="CY29" s="303">
        <f>CW29*100/CV29</f>
        <v>113.25067377837983</v>
      </c>
      <c r="CZ29" s="450" t="s">
        <v>88</v>
      </c>
      <c r="DA29" s="199">
        <v>4528500</v>
      </c>
      <c r="DB29" s="273">
        <v>4528500</v>
      </c>
      <c r="DC29" s="214">
        <f>DB29-DA29</f>
        <v>0</v>
      </c>
      <c r="DD29" s="451">
        <f>DB29/DA29*100</f>
        <v>100</v>
      </c>
      <c r="DE29" s="513"/>
      <c r="DF29" s="514"/>
      <c r="DG29" s="225">
        <f>DF29-DE29</f>
        <v>0</v>
      </c>
      <c r="DH29" s="569" t="e">
        <f>DF29/DE29*100</f>
        <v>#DIV/0!</v>
      </c>
      <c r="DI29" s="578"/>
      <c r="DJ29" s="542"/>
      <c r="DK29" s="577">
        <f>DJ29-DI29</f>
        <v>0</v>
      </c>
      <c r="DL29" s="387">
        <v>14273300</v>
      </c>
      <c r="DM29" s="192">
        <v>14273300</v>
      </c>
      <c r="DN29" s="551">
        <f>DM29-DL29</f>
        <v>0</v>
      </c>
      <c r="DO29" s="587">
        <f>DM29/DL29*100</f>
        <v>100</v>
      </c>
      <c r="DP29" s="192">
        <v>7158900</v>
      </c>
      <c r="DQ29" s="192">
        <v>7158900</v>
      </c>
      <c r="DR29" s="214">
        <f>DQ29-DP29</f>
        <v>0</v>
      </c>
      <c r="DS29" s="192">
        <f>DQ29/DP29*100</f>
        <v>100</v>
      </c>
      <c r="DT29" s="442"/>
      <c r="DU29" s="211"/>
      <c r="DV29" s="214">
        <f>DU29-DT29</f>
        <v>0</v>
      </c>
      <c r="DW29" s="207"/>
      <c r="DX29" s="209">
        <v>27137299</v>
      </c>
      <c r="DY29" s="211">
        <v>26594823</v>
      </c>
      <c r="DZ29" s="225">
        <f t="shared" si="70"/>
        <v>-542476</v>
      </c>
      <c r="EA29" s="441">
        <f t="shared" si="71"/>
        <v>98.00099486688045</v>
      </c>
      <c r="EB29" s="450" t="s">
        <v>88</v>
      </c>
      <c r="EC29" s="443">
        <f>CV29+DA29+DL29+DP29+DX29+DI29+DE29</f>
        <v>56641449</v>
      </c>
      <c r="ED29" s="443">
        <f>CW29+DB29+DM29+DQ29+DY29+DF29+DJ29</f>
        <v>56568504</v>
      </c>
      <c r="EE29" s="439">
        <f>ED29-EC29</f>
        <v>-72945</v>
      </c>
      <c r="EF29" s="444">
        <f>ED29/EC29*100</f>
        <v>99.87121621835627</v>
      </c>
      <c r="EG29" s="100"/>
      <c r="EH29" s="382" t="s">
        <v>59</v>
      </c>
      <c r="EI29" s="213"/>
      <c r="EJ29" s="194"/>
      <c r="EK29" s="192"/>
      <c r="EL29" s="340"/>
      <c r="EM29" s="213"/>
      <c r="EN29" s="194"/>
      <c r="EO29" s="489"/>
      <c r="EP29" s="508"/>
      <c r="EQ29" s="442"/>
      <c r="ER29" s="211"/>
      <c r="ES29" s="194"/>
      <c r="ET29" s="194"/>
      <c r="EU29" s="194"/>
      <c r="EV29" s="194"/>
      <c r="EW29" s="509"/>
      <c r="EX29" s="390"/>
      <c r="EY29" s="194"/>
      <c r="EZ29" s="194"/>
      <c r="FA29" s="510"/>
      <c r="FB29" s="508"/>
      <c r="FC29" s="511"/>
      <c r="FD29" s="194"/>
      <c r="FE29" s="510"/>
      <c r="FF29" s="211" t="s">
        <v>9</v>
      </c>
      <c r="FG29" s="512" t="s">
        <v>59</v>
      </c>
      <c r="FH29" s="513"/>
      <c r="FI29" s="514"/>
      <c r="FJ29" s="514"/>
      <c r="FK29" s="515"/>
      <c r="FL29" s="516" t="s">
        <v>59</v>
      </c>
      <c r="FM29" s="513">
        <v>159014</v>
      </c>
      <c r="FN29" s="514">
        <v>717396</v>
      </c>
      <c r="FO29" s="517">
        <f>FN29-FM29</f>
        <v>558382</v>
      </c>
      <c r="FP29" s="518">
        <f>FN29/FM29*100</f>
        <v>451.15272869055553</v>
      </c>
      <c r="FQ29" s="519"/>
      <c r="FR29" s="584"/>
      <c r="FS29" s="520"/>
      <c r="FT29" s="521"/>
      <c r="FU29" s="181">
        <v>1241417</v>
      </c>
      <c r="FV29" s="522"/>
      <c r="FW29" s="335">
        <f>FV29-FU29</f>
        <v>-1241417</v>
      </c>
      <c r="FX29" s="215">
        <f>FV29/FU29*100</f>
        <v>0</v>
      </c>
      <c r="FY29" s="224"/>
      <c r="FZ29" s="225"/>
      <c r="GA29" s="225">
        <f>FZ29-FY29</f>
        <v>0</v>
      </c>
      <c r="GB29" s="507" t="e">
        <f t="shared" si="65"/>
        <v>#DIV/0!</v>
      </c>
      <c r="GC29" s="523"/>
      <c r="GD29" s="524"/>
      <c r="GE29" s="525"/>
      <c r="GF29" s="507"/>
      <c r="GG29" s="526" t="s">
        <v>59</v>
      </c>
      <c r="GH29" s="616">
        <f>EX29+FH29+FM29+FU29</f>
        <v>1400431</v>
      </c>
      <c r="GI29" s="302">
        <f>EJ29+EN29+ET29+EY29+FI29+FV29+GD29+FZ29+FN29</f>
        <v>717396</v>
      </c>
      <c r="GJ29" s="629">
        <f>GI29-GH29</f>
        <v>-683035</v>
      </c>
      <c r="GK29" s="630">
        <f t="shared" si="66"/>
        <v>51.226800892011106</v>
      </c>
      <c r="GL29" s="85"/>
      <c r="GM29" s="78"/>
      <c r="GN29" s="78"/>
      <c r="GO29" s="78">
        <f>GN29-GM29</f>
        <v>0</v>
      </c>
      <c r="GP29" s="79" t="e">
        <f>GN29/GM29*100</f>
        <v>#DIV/0!</v>
      </c>
      <c r="GQ29" s="80"/>
      <c r="GR29" s="80"/>
      <c r="GS29" s="80"/>
      <c r="GT29" s="81"/>
      <c r="GU29" s="80"/>
      <c r="GV29" s="80"/>
      <c r="GW29" s="34"/>
      <c r="GX29" s="81"/>
      <c r="GY29" s="80"/>
      <c r="GZ29" s="80"/>
      <c r="HA29" s="34"/>
      <c r="HB29" s="81"/>
      <c r="HC29" s="81"/>
      <c r="HD29" s="81"/>
      <c r="HE29" s="34"/>
      <c r="HF29" s="81"/>
      <c r="HG29" s="80"/>
      <c r="HH29" s="80"/>
      <c r="HI29" s="80"/>
      <c r="HJ29" s="81"/>
      <c r="HK29" s="34"/>
      <c r="HL29" s="82"/>
      <c r="HM29" s="82"/>
      <c r="HN29" s="80"/>
      <c r="HO29" s="81"/>
      <c r="HP29" s="80"/>
      <c r="HQ29" s="80"/>
      <c r="HR29" s="80"/>
      <c r="HS29" s="81"/>
    </row>
    <row r="30" spans="1:227" s="39" customFormat="1" ht="27" customHeight="1" thickBot="1">
      <c r="A30" s="341" t="s">
        <v>66</v>
      </c>
      <c r="B30" s="331">
        <f>SUM(B28:B29)</f>
        <v>3496650</v>
      </c>
      <c r="C30" s="201">
        <f>SUM(C28:C29)</f>
        <v>3938421</v>
      </c>
      <c r="D30" s="342">
        <f>C30-B30</f>
        <v>441771</v>
      </c>
      <c r="E30" s="180">
        <f>C30/B30*100</f>
        <v>112.63412123032043</v>
      </c>
      <c r="F30" s="200">
        <f>SUM(F28:F29)</f>
        <v>30200</v>
      </c>
      <c r="G30" s="174">
        <f>SUM(G28:G29)</f>
        <v>30821</v>
      </c>
      <c r="H30" s="217">
        <f t="shared" si="0"/>
        <v>621</v>
      </c>
      <c r="I30" s="215">
        <f>G30*100/F30</f>
        <v>102.05629139072848</v>
      </c>
      <c r="J30" s="200">
        <f>SUM(J28:J29)</f>
        <v>359590</v>
      </c>
      <c r="K30" s="174">
        <f>SUM(K28:K29)</f>
        <v>472986</v>
      </c>
      <c r="L30" s="217">
        <f>K30-J30</f>
        <v>113396</v>
      </c>
      <c r="M30" s="215">
        <f>K30*100/J30</f>
        <v>131.53480352623822</v>
      </c>
      <c r="N30" s="333">
        <f>SUM(N28:N29)</f>
        <v>29440</v>
      </c>
      <c r="O30" s="217">
        <f>SUM(O28:O29)</f>
        <v>61355</v>
      </c>
      <c r="P30" s="217">
        <f>O30-N30</f>
        <v>31915</v>
      </c>
      <c r="Q30" s="215">
        <f>O30/N30*100</f>
        <v>208.40692934782606</v>
      </c>
      <c r="R30" s="395" t="s">
        <v>66</v>
      </c>
      <c r="S30" s="372"/>
      <c r="T30" s="373">
        <f>SUM(T28:T29)</f>
        <v>0</v>
      </c>
      <c r="U30" s="374">
        <f t="shared" si="46"/>
        <v>0</v>
      </c>
      <c r="V30" s="375" t="e">
        <f t="shared" si="47"/>
        <v>#DIV/0!</v>
      </c>
      <c r="W30" s="198">
        <f>SUM(W28:W29)</f>
        <v>0</v>
      </c>
      <c r="X30" s="396">
        <f>SUM(X28:X29)</f>
        <v>0</v>
      </c>
      <c r="Y30" s="201">
        <f>X30-W30</f>
        <v>0</v>
      </c>
      <c r="Z30" s="397" t="e">
        <f>X30/W30*100</f>
        <v>#DIV/0!</v>
      </c>
      <c r="AA30" s="201">
        <f>SUM(AA28:AA29)</f>
        <v>0</v>
      </c>
      <c r="AB30" s="201">
        <f>SUM(AB28:AB29)</f>
        <v>0</v>
      </c>
      <c r="AC30" s="201">
        <f>AB30-AA30</f>
        <v>0</v>
      </c>
      <c r="AD30" s="398" t="e">
        <f>AB30/AA30*100</f>
        <v>#DIV/0!</v>
      </c>
      <c r="AE30" s="200">
        <f>SUM(AE28:AE29)</f>
        <v>0</v>
      </c>
      <c r="AF30" s="216">
        <f>SUM(AF28:AF29)</f>
        <v>0</v>
      </c>
      <c r="AG30" s="377">
        <f>AF30-AE30</f>
        <v>0</v>
      </c>
      <c r="AH30" s="392" t="e">
        <f t="shared" si="48"/>
        <v>#DIV/0!</v>
      </c>
      <c r="AI30" s="399">
        <f>AI28+AI29</f>
        <v>2279929</v>
      </c>
      <c r="AJ30" s="400">
        <f>AJ28+AJ29</f>
        <v>3833957</v>
      </c>
      <c r="AK30" s="401">
        <f t="shared" si="3"/>
        <v>1554028</v>
      </c>
      <c r="AL30" s="402">
        <f t="shared" si="51"/>
        <v>168.16124537211465</v>
      </c>
      <c r="AM30" s="403">
        <f>SUM(AM28:AM29)</f>
        <v>181628</v>
      </c>
      <c r="AN30" s="400">
        <f>AN28+AN29</f>
        <v>957336</v>
      </c>
      <c r="AO30" s="404">
        <f>AO28+AO29</f>
        <v>775708</v>
      </c>
      <c r="AP30" s="405">
        <f t="shared" si="53"/>
        <v>527.0861320941705</v>
      </c>
      <c r="AQ30" s="172">
        <f>SUM(AQ28:AQ29)</f>
        <v>2098301</v>
      </c>
      <c r="AR30" s="173">
        <f>SUM(AR28:AR29)</f>
        <v>2876621</v>
      </c>
      <c r="AS30" s="174">
        <f>AR30-AQ30</f>
        <v>778320</v>
      </c>
      <c r="AT30" s="180">
        <f>AR30/AQ30*100</f>
        <v>137.09286703861838</v>
      </c>
      <c r="AU30" s="227">
        <f>AU29+AU28</f>
        <v>6250</v>
      </c>
      <c r="AV30" s="227">
        <f>AV29+AV28</f>
        <v>6250</v>
      </c>
      <c r="AW30" s="410">
        <f>AV30-AU30</f>
        <v>0</v>
      </c>
      <c r="AX30" s="411">
        <f>AV30/AU30*100</f>
        <v>100</v>
      </c>
      <c r="AY30" s="417" t="s">
        <v>66</v>
      </c>
      <c r="AZ30" s="208">
        <f>SUM(AZ28:AZ29)</f>
        <v>0</v>
      </c>
      <c r="BA30" s="401">
        <f>SUM(BA28:BA29)</f>
        <v>-2025</v>
      </c>
      <c r="BB30" s="540">
        <f t="shared" si="6"/>
        <v>-2025</v>
      </c>
      <c r="BC30" s="541" t="e">
        <f>BA30/AZ30*100</f>
        <v>#DIV/0!</v>
      </c>
      <c r="BD30" s="200">
        <f>SUM(BD28:BD29)</f>
        <v>1006930</v>
      </c>
      <c r="BE30" s="201">
        <f>SUM(BE28:BE29)</f>
        <v>1360376</v>
      </c>
      <c r="BF30" s="202">
        <f>BE30-BD30</f>
        <v>353446</v>
      </c>
      <c r="BG30" s="203">
        <f>BE30/BD30*100</f>
        <v>135.10134766071127</v>
      </c>
      <c r="BH30" s="200">
        <f>SUM(BH28:BH29)</f>
        <v>844390</v>
      </c>
      <c r="BI30" s="201">
        <f>SUM(BI28:BI29)</f>
        <v>1812481</v>
      </c>
      <c r="BJ30" s="202">
        <f>BI30-BH30</f>
        <v>968091</v>
      </c>
      <c r="BK30" s="203">
        <f>BI30/BH30*100</f>
        <v>214.64974715475077</v>
      </c>
      <c r="BL30" s="200">
        <f>SUM(BL28:BL29)</f>
        <v>40</v>
      </c>
      <c r="BM30" s="201">
        <f>SUM(BM28:BM29)</f>
        <v>0</v>
      </c>
      <c r="BN30" s="217">
        <f>BM30-BL30</f>
        <v>-40</v>
      </c>
      <c r="BO30" s="215">
        <f>BM30/BL30*100</f>
        <v>0</v>
      </c>
      <c r="BP30" s="275" t="s">
        <v>66</v>
      </c>
      <c r="BQ30" s="276">
        <f>SUM(BQ28:BQ29)</f>
        <v>700</v>
      </c>
      <c r="BR30" s="276">
        <f>SUM(BR28:BR29)</f>
        <v>2316</v>
      </c>
      <c r="BS30" s="277">
        <f t="shared" si="73"/>
        <v>1616</v>
      </c>
      <c r="BT30" s="278">
        <f t="shared" si="74"/>
        <v>330.8571428571429</v>
      </c>
      <c r="BU30" s="279">
        <f>SUM(BU28:BU29)</f>
        <v>16930</v>
      </c>
      <c r="BV30" s="276">
        <f>SUM(BV28:BV29)</f>
        <v>22168</v>
      </c>
      <c r="BW30" s="277">
        <f>BV30-BU30</f>
        <v>5238</v>
      </c>
      <c r="BX30" s="280">
        <f>BV30/BU30*100</f>
        <v>130.939161252215</v>
      </c>
      <c r="BY30" s="281">
        <f>SUM(BY28:BY29)</f>
        <v>83860</v>
      </c>
      <c r="BZ30" s="276">
        <f>SUM(BZ28:BZ29)</f>
        <v>111764</v>
      </c>
      <c r="CA30" s="282">
        <f>BZ30-BY30</f>
        <v>27904</v>
      </c>
      <c r="CB30" s="283">
        <f>BZ30/BY30*100</f>
        <v>133.2745051275936</v>
      </c>
      <c r="CC30" s="279">
        <f>SUM(CC28:CC29)</f>
        <v>13840</v>
      </c>
      <c r="CD30" s="276">
        <f>SUM(CD28:CD29)</f>
        <v>5707</v>
      </c>
      <c r="CE30" s="276">
        <f t="shared" si="75"/>
        <v>-8133</v>
      </c>
      <c r="CF30" s="284">
        <f t="shared" si="76"/>
        <v>41.23554913294798</v>
      </c>
      <c r="CG30" s="279">
        <f>SUM(CG28:CG29)</f>
        <v>0</v>
      </c>
      <c r="CH30" s="276">
        <f>SUM(CH28:CH29)</f>
        <v>0</v>
      </c>
      <c r="CI30" s="276">
        <f t="shared" si="77"/>
        <v>0</v>
      </c>
      <c r="CJ30" s="285" t="e">
        <f t="shared" si="78"/>
        <v>#DIV/0!</v>
      </c>
      <c r="CK30" s="276">
        <f>SUM(CK28:CK29)</f>
        <v>0</v>
      </c>
      <c r="CL30" s="276">
        <f>SUM(CL28:CL29)</f>
        <v>0</v>
      </c>
      <c r="CM30" s="282">
        <f t="shared" si="79"/>
        <v>0</v>
      </c>
      <c r="CN30" s="284" t="e">
        <f t="shared" si="18"/>
        <v>#DIV/0!</v>
      </c>
      <c r="CO30" s="286"/>
      <c r="CP30" s="286"/>
      <c r="CQ30" s="286"/>
      <c r="CR30" s="281">
        <f>SUM(CR28:CR29)</f>
        <v>0</v>
      </c>
      <c r="CS30" s="276">
        <f>SUM(CS28:CS29)</f>
        <v>13371</v>
      </c>
      <c r="CT30" s="276">
        <f>CS30-CR30</f>
        <v>13371</v>
      </c>
      <c r="CU30" s="278" t="e">
        <f t="shared" si="20"/>
        <v>#DIV/0!</v>
      </c>
      <c r="CV30" s="302">
        <f>CV28+CV29</f>
        <v>8168749</v>
      </c>
      <c r="CW30" s="302">
        <f>CW28+CW29</f>
        <v>11669948</v>
      </c>
      <c r="CX30" s="302">
        <f>CX28+CX29</f>
        <v>3501199</v>
      </c>
      <c r="CY30" s="304">
        <f>CW30*100/CV30</f>
        <v>142.8608958360699</v>
      </c>
      <c r="CZ30" s="452" t="s">
        <v>3</v>
      </c>
      <c r="DA30" s="333">
        <f>SUM(DA28:DA29)</f>
        <v>4528500</v>
      </c>
      <c r="DB30" s="201">
        <f>SUM(DB28:DB29)</f>
        <v>4528500</v>
      </c>
      <c r="DC30" s="217">
        <f>DB30-DA30</f>
        <v>0</v>
      </c>
      <c r="DD30" s="453">
        <f>DB30/DA30*100</f>
        <v>100</v>
      </c>
      <c r="DE30" s="200">
        <f>DE28+DE29</f>
        <v>0</v>
      </c>
      <c r="DF30" s="201">
        <f>DF28+DF29</f>
        <v>0</v>
      </c>
      <c r="DG30" s="225">
        <f>DF30-DE30</f>
        <v>0</v>
      </c>
      <c r="DH30" s="566" t="e">
        <f>DF30/DE30*100</f>
        <v>#DIV/0!</v>
      </c>
      <c r="DI30" s="579">
        <f>DI28+DI29</f>
        <v>0</v>
      </c>
      <c r="DJ30" s="579">
        <f>DJ28+DJ29</f>
        <v>0</v>
      </c>
      <c r="DK30" s="580">
        <f>DJ30-DI30</f>
        <v>0</v>
      </c>
      <c r="DL30" s="403">
        <f>SUM(DL28:DL29)</f>
        <v>14273300</v>
      </c>
      <c r="DM30" s="201">
        <f>SUM(DM28:DM29)</f>
        <v>14273300</v>
      </c>
      <c r="DN30" s="335">
        <f>DM30-DL30</f>
        <v>0</v>
      </c>
      <c r="DO30" s="453">
        <f>DM30/DL30*100</f>
        <v>100</v>
      </c>
      <c r="DP30" s="333">
        <f>DP28+DP29</f>
        <v>7158900</v>
      </c>
      <c r="DQ30" s="217">
        <f>DQ28+DQ29</f>
        <v>7158900</v>
      </c>
      <c r="DR30" s="225">
        <f>DQ30-DP30</f>
        <v>0</v>
      </c>
      <c r="DS30" s="588">
        <f>DQ30/DP30*100</f>
        <v>100</v>
      </c>
      <c r="DT30" s="198">
        <f>SUM(DT28:DT29)</f>
        <v>0</v>
      </c>
      <c r="DU30" s="217">
        <f>SUM(DU28:DU29)</f>
        <v>0</v>
      </c>
      <c r="DV30" s="335">
        <f>DU30-DT30</f>
        <v>0</v>
      </c>
      <c r="DW30" s="218"/>
      <c r="DX30" s="403">
        <f>SUM(DX28:DX29)</f>
        <v>31924299</v>
      </c>
      <c r="DY30" s="201">
        <f>SUM(DY28:DY29)</f>
        <v>31381823</v>
      </c>
      <c r="DZ30" s="335">
        <f t="shared" si="70"/>
        <v>-542476</v>
      </c>
      <c r="EA30" s="445">
        <f t="shared" si="71"/>
        <v>98.30074264120881</v>
      </c>
      <c r="EB30" s="452" t="s">
        <v>3</v>
      </c>
      <c r="EC30" s="396">
        <f>CV30+DA30+DX30+DE30+DL30+DP30+DI30</f>
        <v>66053748</v>
      </c>
      <c r="ED30" s="396">
        <f>ED28+ED29</f>
        <v>69012471</v>
      </c>
      <c r="EE30" s="439">
        <f>ED30-EC30</f>
        <v>2958723</v>
      </c>
      <c r="EF30" s="440">
        <f>ED30/EC30*100</f>
        <v>104.47926588510921</v>
      </c>
      <c r="EG30" s="99"/>
      <c r="EH30" s="395" t="s">
        <v>66</v>
      </c>
      <c r="EI30" s="333">
        <f>SUM(EI28:EI29)</f>
        <v>0</v>
      </c>
      <c r="EJ30" s="217">
        <f>SUM(EJ28:EJ29)</f>
        <v>0</v>
      </c>
      <c r="EK30" s="217">
        <f>EJ30-EI30</f>
        <v>0</v>
      </c>
      <c r="EL30" s="215" t="e">
        <f>EJ30/EI30*100</f>
        <v>#DIV/0!</v>
      </c>
      <c r="EM30" s="333">
        <f>SUM(EM28:EM29)</f>
        <v>0</v>
      </c>
      <c r="EN30" s="217">
        <f>SUM(EN28:EN29)</f>
        <v>0</v>
      </c>
      <c r="EO30" s="492">
        <f>EN30-EM30</f>
        <v>0</v>
      </c>
      <c r="EP30" s="493" t="e">
        <f>EN30/EM30*100</f>
        <v>#DIV/0!</v>
      </c>
      <c r="EQ30" s="527"/>
      <c r="ER30" s="335"/>
      <c r="ES30" s="173"/>
      <c r="ET30" s="173"/>
      <c r="EU30" s="202"/>
      <c r="EV30" s="201"/>
      <c r="EW30" s="494"/>
      <c r="EX30" s="200">
        <f>EX28+EX29</f>
        <v>35490</v>
      </c>
      <c r="EY30" s="201">
        <f>EY28+EY29</f>
        <v>40022</v>
      </c>
      <c r="EZ30" s="201">
        <f>EY30-EX30</f>
        <v>4532</v>
      </c>
      <c r="FA30" s="495" t="e">
        <f>EZ30/EO30*100</f>
        <v>#DIV/0!</v>
      </c>
      <c r="FB30" s="493">
        <f t="shared" si="62"/>
        <v>112.76979430825584</v>
      </c>
      <c r="FC30" s="403"/>
      <c r="FD30" s="202"/>
      <c r="FE30" s="495"/>
      <c r="FF30" s="335" t="s">
        <v>3</v>
      </c>
      <c r="FG30" s="528" t="s">
        <v>66</v>
      </c>
      <c r="FH30" s="204">
        <f>FH28+FH29</f>
        <v>0</v>
      </c>
      <c r="FI30" s="401">
        <f>FI28+FI29</f>
        <v>1324</v>
      </c>
      <c r="FJ30" s="206">
        <f>FI30-FH30</f>
        <v>1324</v>
      </c>
      <c r="FK30" s="529" t="e">
        <f>FI30/FH30*100</f>
        <v>#DIV/0!</v>
      </c>
      <c r="FL30" s="530" t="s">
        <v>66</v>
      </c>
      <c r="FM30" s="531">
        <f>SUM(FM28:FM29)</f>
        <v>888792</v>
      </c>
      <c r="FN30" s="205">
        <f>FN28+FN29</f>
        <v>1093559</v>
      </c>
      <c r="FO30" s="532">
        <f>FN30-FM30</f>
        <v>204767</v>
      </c>
      <c r="FP30" s="533">
        <f>FN30/FM30*100</f>
        <v>123.03879872906147</v>
      </c>
      <c r="FQ30" s="534"/>
      <c r="FR30" s="584">
        <f>FR28+FR29</f>
        <v>35000</v>
      </c>
      <c r="FS30" s="517">
        <f>FR30-FQ30</f>
        <v>35000</v>
      </c>
      <c r="FT30" s="507"/>
      <c r="FU30" s="333">
        <f>SUM(FU28:FU29)</f>
        <v>2209924</v>
      </c>
      <c r="FV30" s="201">
        <f>FV28+FV29</f>
        <v>0</v>
      </c>
      <c r="FW30" s="335">
        <f>FV30-FU30</f>
        <v>-2209924</v>
      </c>
      <c r="FX30" s="215">
        <f>FV30/FU30*100</f>
        <v>0</v>
      </c>
      <c r="FY30" s="226">
        <f>SUM(FY28:FY29)</f>
        <v>0</v>
      </c>
      <c r="FZ30" s="217">
        <f>SUM(FZ28:FZ29)</f>
        <v>0</v>
      </c>
      <c r="GA30" s="335">
        <f>FZ30-FY30</f>
        <v>0</v>
      </c>
      <c r="GB30" s="507" t="e">
        <f t="shared" si="65"/>
        <v>#DIV/0!</v>
      </c>
      <c r="GC30" s="226">
        <f>SUM(GC28:GC29)</f>
        <v>0</v>
      </c>
      <c r="GD30" s="335">
        <f>SUM(GD28:GD29)</f>
        <v>0</v>
      </c>
      <c r="GE30" s="492">
        <f t="shared" si="39"/>
        <v>0</v>
      </c>
      <c r="GF30" s="493" t="e">
        <f t="shared" si="40"/>
        <v>#DIV/0!</v>
      </c>
      <c r="GG30" s="395" t="s">
        <v>66</v>
      </c>
      <c r="GH30" s="631">
        <f>SUM(GH28:GH29)</f>
        <v>3134206</v>
      </c>
      <c r="GI30" s="302">
        <f>GI28+GI29</f>
        <v>1169905</v>
      </c>
      <c r="GJ30" s="632">
        <f>GI30-GH30</f>
        <v>-1964301</v>
      </c>
      <c r="GK30" s="303">
        <f>GI30/GH30*100</f>
        <v>37.32699765107973</v>
      </c>
      <c r="GL30" s="65"/>
      <c r="GM30" s="41">
        <f>SUM(GM28:GM29)</f>
        <v>0</v>
      </c>
      <c r="GN30" s="41">
        <f>SUM(GN28:GN29)</f>
        <v>0</v>
      </c>
      <c r="GO30" s="38">
        <f>GN30-GM30</f>
        <v>0</v>
      </c>
      <c r="GP30" s="67" t="e">
        <f>GN30/GM30*100</f>
        <v>#DIV/0!</v>
      </c>
      <c r="GQ30" s="70"/>
      <c r="GR30" s="70"/>
      <c r="GS30" s="70"/>
      <c r="GT30" s="69"/>
      <c r="GU30" s="74"/>
      <c r="GV30" s="74"/>
      <c r="GW30" s="71"/>
      <c r="GX30" s="69"/>
      <c r="GY30" s="70"/>
      <c r="GZ30" s="72"/>
      <c r="HA30" s="71"/>
      <c r="HB30" s="69"/>
      <c r="HC30" s="74"/>
      <c r="HD30" s="72"/>
      <c r="HE30" s="71"/>
      <c r="HF30" s="69"/>
      <c r="HG30" s="70"/>
      <c r="HH30" s="70"/>
      <c r="HI30" s="70"/>
      <c r="HJ30" s="69"/>
      <c r="HK30" s="73"/>
      <c r="HL30" s="72"/>
      <c r="HM30" s="72"/>
      <c r="HN30" s="71"/>
      <c r="HO30" s="69"/>
      <c r="HP30" s="72"/>
      <c r="HQ30" s="72"/>
      <c r="HR30" s="71"/>
      <c r="HS30" s="69"/>
    </row>
    <row r="31" spans="46:216" ht="14.25">
      <c r="AT31" s="145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EY31" s="19"/>
      <c r="HG31" s="3"/>
      <c r="HH31" s="3"/>
    </row>
    <row r="32" spans="128:192" ht="15">
      <c r="DX32" s="19"/>
      <c r="DY32" s="19"/>
      <c r="EN32" s="36"/>
      <c r="EY32" s="10"/>
      <c r="EZ32" s="10"/>
      <c r="GJ32" s="17"/>
    </row>
    <row r="33" spans="35:156" ht="15.75" customHeight="1">
      <c r="AI33" s="145"/>
      <c r="AJ33" s="145"/>
      <c r="AK33" s="145"/>
      <c r="CL33" s="11" t="s">
        <v>26</v>
      </c>
      <c r="DX33" s="19"/>
      <c r="DY33" s="19"/>
      <c r="EY33" s="722"/>
      <c r="EZ33" s="722"/>
    </row>
    <row r="34" spans="15:156" ht="15" customHeight="1">
      <c r="O34" s="11" t="s">
        <v>37</v>
      </c>
      <c r="EY34" s="722"/>
      <c r="EZ34" s="722"/>
    </row>
    <row r="35" spans="143:201" ht="14.25">
      <c r="EM35" s="9"/>
      <c r="EY35" s="723"/>
      <c r="EZ35" s="723"/>
      <c r="GS35" s="1" t="s">
        <v>26</v>
      </c>
    </row>
    <row r="36" spans="131:156" ht="14.25">
      <c r="EA36" s="6" t="s">
        <v>26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6"/>
      <c r="EZ36" s="6"/>
    </row>
    <row r="37" spans="155:156" ht="14.25">
      <c r="EY37" s="6"/>
      <c r="EZ37" s="6"/>
    </row>
    <row r="38" spans="155:156" ht="14.25">
      <c r="EY38" s="6"/>
      <c r="EZ38" s="6"/>
    </row>
    <row r="39" spans="155:156" ht="14.25">
      <c r="EY39" s="1"/>
      <c r="EZ39" s="1"/>
    </row>
    <row r="40" spans="155:156" ht="14.25">
      <c r="EY40" s="1"/>
      <c r="EZ40" s="1"/>
    </row>
    <row r="41" spans="155:156" ht="14.25">
      <c r="EY41" s="1"/>
      <c r="EZ41" s="1"/>
    </row>
    <row r="42" spans="155:156" ht="14.25">
      <c r="EY42" s="1"/>
      <c r="EZ42" s="1"/>
    </row>
    <row r="43" spans="155:156" ht="14.25">
      <c r="EY43" s="1"/>
      <c r="EZ43" s="1"/>
    </row>
    <row r="44" spans="155:156" ht="14.25">
      <c r="EY44" s="1"/>
      <c r="EZ44" s="1"/>
    </row>
    <row r="45" spans="155:156" ht="14.25">
      <c r="EY45" s="1"/>
      <c r="EZ45" s="1"/>
    </row>
    <row r="46" spans="155:156" ht="14.25">
      <c r="EY46" s="1"/>
      <c r="EZ46" s="1"/>
    </row>
    <row r="47" spans="155:156" ht="14.25">
      <c r="EY47" s="1"/>
      <c r="EZ47" s="1"/>
    </row>
    <row r="48" spans="155:156" ht="14.25">
      <c r="EY48" s="1"/>
      <c r="EZ48" s="1"/>
    </row>
    <row r="49" spans="155:156" ht="14.25">
      <c r="EY49" s="1"/>
      <c r="EZ49" s="1"/>
    </row>
    <row r="50" spans="155:156" ht="14.25">
      <c r="EY50" s="1"/>
      <c r="EZ50" s="1"/>
    </row>
    <row r="51" spans="155:156" ht="14.25">
      <c r="EY51" s="1"/>
      <c r="EZ51" s="1"/>
    </row>
    <row r="52" spans="155:156" ht="14.25">
      <c r="EY52" s="1"/>
      <c r="EZ52" s="1"/>
    </row>
    <row r="53" spans="155:156" ht="14.25">
      <c r="EY53" s="1"/>
      <c r="EZ53" s="1"/>
    </row>
    <row r="54" spans="155:156" ht="14.25">
      <c r="EY54" s="1"/>
      <c r="EZ54" s="1"/>
    </row>
    <row r="55" spans="155:156" ht="14.25">
      <c r="EY55" s="6"/>
      <c r="EZ55" s="6"/>
    </row>
    <row r="56" spans="155:156" ht="14.25">
      <c r="EY56" s="6"/>
      <c r="EZ56" s="6"/>
    </row>
    <row r="57" spans="155:156" ht="14.25">
      <c r="EY57" s="1"/>
      <c r="EZ57" s="1"/>
    </row>
    <row r="58" spans="155:156" ht="14.25">
      <c r="EY58" s="1"/>
      <c r="EZ58" s="1"/>
    </row>
    <row r="59" spans="155:156" ht="14.25">
      <c r="EY59" s="1"/>
      <c r="EZ59" s="1"/>
    </row>
    <row r="60" spans="155:156" ht="14.25">
      <c r="EY60" s="1"/>
      <c r="EZ60" s="1"/>
    </row>
    <row r="61" spans="155:156" ht="14.25">
      <c r="EY61" s="1"/>
      <c r="EZ61" s="1"/>
    </row>
  </sheetData>
  <mergeCells count="112">
    <mergeCell ref="S5:V6"/>
    <mergeCell ref="S7:V7"/>
    <mergeCell ref="AE7:AH7"/>
    <mergeCell ref="AQ7:AT7"/>
    <mergeCell ref="W7:Z7"/>
    <mergeCell ref="AQ5:AT6"/>
    <mergeCell ref="AI7:AL7"/>
    <mergeCell ref="AI5:AL6"/>
    <mergeCell ref="AM7:AP7"/>
    <mergeCell ref="AM5:AP6"/>
    <mergeCell ref="CC7:CF7"/>
    <mergeCell ref="DP7:DS7"/>
    <mergeCell ref="B5:E6"/>
    <mergeCell ref="J7:M7"/>
    <mergeCell ref="F5:I6"/>
    <mergeCell ref="B7:E7"/>
    <mergeCell ref="F7:I7"/>
    <mergeCell ref="N7:Q7"/>
    <mergeCell ref="N5:Q6"/>
    <mergeCell ref="AZ5:BC6"/>
    <mergeCell ref="CC5:CF6"/>
    <mergeCell ref="FY5:GB6"/>
    <mergeCell ref="FU5:FX6"/>
    <mergeCell ref="FM5:FP6"/>
    <mergeCell ref="FH5:FK6"/>
    <mergeCell ref="CR5:CU6"/>
    <mergeCell ref="EX5:FB6"/>
    <mergeCell ref="FQ5:FT6"/>
    <mergeCell ref="FL5:FL8"/>
    <mergeCell ref="EI5:EL6"/>
    <mergeCell ref="CK7:CN7"/>
    <mergeCell ref="CZ5:CZ8"/>
    <mergeCell ref="DA5:DD6"/>
    <mergeCell ref="FH7:FK7"/>
    <mergeCell ref="EM5:EP6"/>
    <mergeCell ref="DX5:EA6"/>
    <mergeCell ref="CV5:CY7"/>
    <mergeCell ref="CR7:CU7"/>
    <mergeCell ref="EC5:EF7"/>
    <mergeCell ref="DX7:EA7"/>
    <mergeCell ref="HD7:HE7"/>
    <mergeCell ref="AZ7:BC7"/>
    <mergeCell ref="EY35:EZ35"/>
    <mergeCell ref="DA7:DD7"/>
    <mergeCell ref="DT7:DW7"/>
    <mergeCell ref="DL7:DO7"/>
    <mergeCell ref="EM7:EP7"/>
    <mergeCell ref="EY33:EZ33"/>
    <mergeCell ref="EY34:EZ34"/>
    <mergeCell ref="EX7:FB7"/>
    <mergeCell ref="HP5:HS6"/>
    <mergeCell ref="HK7:HO7"/>
    <mergeCell ref="HP7:HS7"/>
    <mergeCell ref="HL6:HO6"/>
    <mergeCell ref="HL5:HO5"/>
    <mergeCell ref="GV7:GW7"/>
    <mergeCell ref="GQ7:GT7"/>
    <mergeCell ref="GZ7:HA7"/>
    <mergeCell ref="GM5:GP6"/>
    <mergeCell ref="GQ5:GT5"/>
    <mergeCell ref="GQ6:GT6"/>
    <mergeCell ref="EI7:EL7"/>
    <mergeCell ref="DI5:DK6"/>
    <mergeCell ref="DI7:DK7"/>
    <mergeCell ref="EB5:EB8"/>
    <mergeCell ref="GH5:GK7"/>
    <mergeCell ref="GM7:GP7"/>
    <mergeCell ref="GC7:GF7"/>
    <mergeCell ref="ES5:EW5"/>
    <mergeCell ref="ES6:EW6"/>
    <mergeCell ref="GC5:GF6"/>
    <mergeCell ref="GG5:GG8"/>
    <mergeCell ref="FM7:FP7"/>
    <mergeCell ref="FU7:FX7"/>
    <mergeCell ref="FY7:GB7"/>
    <mergeCell ref="EH4:EP4"/>
    <mergeCell ref="FG5:FG8"/>
    <mergeCell ref="AY5:AY8"/>
    <mergeCell ref="BD7:BG7"/>
    <mergeCell ref="BH7:BK7"/>
    <mergeCell ref="CK5:CN6"/>
    <mergeCell ref="BH5:BK6"/>
    <mergeCell ref="BY5:CB6"/>
    <mergeCell ref="BY7:CB7"/>
    <mergeCell ref="DP5:DS6"/>
    <mergeCell ref="A2:Q2"/>
    <mergeCell ref="B4:E4"/>
    <mergeCell ref="AE5:AH6"/>
    <mergeCell ref="BL5:BO6"/>
    <mergeCell ref="AA5:AD5"/>
    <mergeCell ref="AA6:AD6"/>
    <mergeCell ref="J5:M6"/>
    <mergeCell ref="BD5:BG6"/>
    <mergeCell ref="A5:A8"/>
    <mergeCell ref="R5:R8"/>
    <mergeCell ref="W5:Z5"/>
    <mergeCell ref="BU5:BX6"/>
    <mergeCell ref="BP5:BP8"/>
    <mergeCell ref="BU7:BX7"/>
    <mergeCell ref="BL7:BO7"/>
    <mergeCell ref="BQ7:BT7"/>
    <mergeCell ref="BQ5:BT6"/>
    <mergeCell ref="FQ7:FT7"/>
    <mergeCell ref="AU5:AX6"/>
    <mergeCell ref="AU7:AX7"/>
    <mergeCell ref="ES7:ET7"/>
    <mergeCell ref="DE7:DH7"/>
    <mergeCell ref="DE5:DH6"/>
    <mergeCell ref="DL5:DO6"/>
    <mergeCell ref="EH5:EH8"/>
    <mergeCell ref="EQ6:ER6"/>
    <mergeCell ref="EQ7:ER7"/>
  </mergeCells>
  <printOptions verticalCentered="1"/>
  <pageMargins left="0.15748031496062992" right="0.2362204724409449" top="0.2362204724409449" bottom="0.2362204724409449" header="0.2362204724409449" footer="0.2362204724409449"/>
  <pageSetup fitToWidth="10" horizontalDpi="180" verticalDpi="180" orientation="landscape" paperSize="9" scale="50" r:id="rId2"/>
  <headerFooter alignWithMargins="0">
    <oddFooter>&amp;RСтраница &amp;P</oddFooter>
  </headerFooter>
  <colBreaks count="10" manualBreakCount="10">
    <brk id="17" max="33" man="1"/>
    <brk id="50" max="33" man="1"/>
    <brk id="67" max="33" man="1"/>
    <brk id="103" max="33" man="1"/>
    <brk id="131" max="33" man="1"/>
    <brk id="136" max="33" man="1"/>
    <brk id="137" max="33" man="1"/>
    <brk id="193" max="33" man="1"/>
    <brk id="198" max="33" man="1"/>
    <brk id="2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Com&amp;Com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Admin</cp:lastModifiedBy>
  <cp:lastPrinted>2016-04-07T06:32:37Z</cp:lastPrinted>
  <dcterms:created xsi:type="dcterms:W3CDTF">2000-06-05T08:29:28Z</dcterms:created>
  <dcterms:modified xsi:type="dcterms:W3CDTF">2016-04-07T06:32:44Z</dcterms:modified>
  <cp:category/>
  <cp:version/>
  <cp:contentType/>
  <cp:contentStatus/>
</cp:coreProperties>
</file>